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86" activeTab="0"/>
  </bookViews>
  <sheets>
    <sheet name="о среднемес. з.п. за 2016 год" sheetId="1" r:id="rId1"/>
    <sheet name="Лист2" sheetId="2" r:id="rId2"/>
    <sheet name="Лист1" sheetId="3" r:id="rId3"/>
  </sheets>
  <definedNames>
    <definedName name="_xlnm.Print_Area" localSheetId="0">'о среднемес. з.п. за 2016 год'!$A$1:$G$279</definedName>
  </definedNames>
  <calcPr fullCalcOnLoad="1" refMode="R1C1"/>
</workbook>
</file>

<file path=xl/sharedStrings.xml><?xml version="1.0" encoding="utf-8"?>
<sst xmlns="http://schemas.openxmlformats.org/spreadsheetml/2006/main" count="464" uniqueCount="286">
  <si>
    <t xml:space="preserve">Управлением образования данная информация предоставлена на основании Постановления администрации Тайшетского района от 31.01.2017г. №33 «Об установлении размера предельного уровня соотношения среднемесячной заработной платы и о порядке размещения информации». Согласно Порядка размещения в информации указывается полное наименование учреждения или предприятия, занимаемая должность, а также фамилия, имя и отчество и среднемесячная заработная плата руководителей образовательных организаций, их заместителей и главных бухгалтеров с учетом КОСГУ 211 и 213. Данные о среднемесячной заработной плате образовательных учреждений МКОУ СОШ №2 г.Тайшета, МКОУ СОШ №5 г.Тайшета, МБУДО «ЦДО «Радуга», МКОУ СОШ №24 р.п.Юрты, МКОУ Квитокская СОШ №1 предоставлены руководителями вышеперечисленных образовательных организаций на основании запроса МУ «Управления образования администрации Тайшетского района» от 15.03.2017 г. №821.
       В расчет среднемесячной заработной платы руководителей входит должностной оклад (рассчитывается на основе средней заработной платы педагогических работников по основной должности "учитель", при расчете которой учитываются должностные оклады и выплаты стимулирующего характера), с учетом установленных коэффициентов кратности, дополнительных повышающих коэффициентов, компенсационных (1,3 районного коэффициента и 30 процентов надбавки к заработной плате за работу в южных районах Иркутской области, за работу в сельской местности) и стимулирующих выплат согласно Отраслевого соглашения между районным комитетом Профсоюза работников образования, Управлением образования, Управлением культуры, спорта и молодежной политики Тайшетской районной администрации и администрацией муниципального образования "Тайшетский район" на 2015-2017 гг., подписанного 16.10.2014 года.
 Среднемесячная заработная плата заместителей руководителей и главных бухгалтеров включает в себя должностной оклад (определяется руководителем образовательных организаций в процентном соотношении от 60% до 90% (для заместителей руководителей) и от 40% до 90% (для главных бухгалтеров) от оклада руководителей, который утверждается приказом руководителя образовательной организации)), персональный повышающий коэффициент, дополнительный повышающий коэффициент, компенсационные (1,3 районного коэффициента и 30 процентов надбавки к заработной плате за работу в южных районах Иркутской области, за работу в сельской местности)  и стимулирующие выплаты согласно Отраслевого соглашения между районным комитетом Профсоюза работников образования, Управлением образования, Управлением культуры, спорта и молодежной политики Тайшетской районной администрации и администрацией муниципального образования "Тайшетский район" на 2015-2017 гг., подписанного 16.10.2014 года.
</t>
  </si>
  <si>
    <t>Наименование учреждения</t>
  </si>
  <si>
    <t>директор</t>
  </si>
  <si>
    <t>МКДОУ "Рябинка" г.Тайшет</t>
  </si>
  <si>
    <t>МКДОУ "Белочка" г.Тайшет</t>
  </si>
  <si>
    <t>МКОУ Зареченская СОШ</t>
  </si>
  <si>
    <t>МКОУ Шелеховская СОШ</t>
  </si>
  <si>
    <t>МКОУ Бирюсинская СОШ</t>
  </si>
  <si>
    <t>МКОУ Джогинская СОШ</t>
  </si>
  <si>
    <t>МКОУ Мирнинская СОШ</t>
  </si>
  <si>
    <t>МКОУ Березовская СОШ</t>
  </si>
  <si>
    <t>МКОУ Тальская ООШ</t>
  </si>
  <si>
    <t>МКОУ Староакульшетская ООШ</t>
  </si>
  <si>
    <t>МКОУ Разгонская СОШ</t>
  </si>
  <si>
    <t>МКОУ Облепихинская ООШ</t>
  </si>
  <si>
    <t>МКОУ Соляновская СОШ</t>
  </si>
  <si>
    <t>МКОУ Венгерская СОШ</t>
  </si>
  <si>
    <t>МКДОУ "Ромашка" г.Тайшет</t>
  </si>
  <si>
    <t>МКДОУ Нижнезаимский д/с</t>
  </si>
  <si>
    <t>МКОУ Невельская ООШ</t>
  </si>
  <si>
    <t>ИНФОРМАЦИЯ</t>
  </si>
  <si>
    <t>о среднемесячной заработной плате руководителей, их заместителей их главных бухгалтеров муниципальных учреждений Тайшетского района</t>
  </si>
  <si>
    <t>Среднемесячная заработная плата за 2016 год, рублей</t>
  </si>
  <si>
    <t>№ п/п</t>
  </si>
  <si>
    <t>МКОУ Бузыкановская СОШ</t>
  </si>
  <si>
    <t>МКОУ Николаевская СОШ</t>
  </si>
  <si>
    <t>МКОУ Шелаевская СОШ</t>
  </si>
  <si>
    <t>МКОУ П-Черемховская СОШ</t>
  </si>
  <si>
    <t>МКОУ Рождественская СОШ</t>
  </si>
  <si>
    <t>МКОУ СОШ № 17 п.Юрты</t>
  </si>
  <si>
    <t>МКОУ СОШ № 24 п.Юрты</t>
  </si>
  <si>
    <t>МКОУ СОШ № 6 г.Бирюсинск</t>
  </si>
  <si>
    <t>МКОУ СОШ № 1 г.Тайшет</t>
  </si>
  <si>
    <t>МКОУ СОШ № 14 г.Тайшет</t>
  </si>
  <si>
    <t>МКОУ СОШ № 85 г.Тайшет</t>
  </si>
  <si>
    <t>МКДОУ Березовский д/с</t>
  </si>
  <si>
    <t>МКДОУ Бирюсинский д/с</t>
  </si>
  <si>
    <t>МКДОУ Бузыкановский д/с</t>
  </si>
  <si>
    <t>МКДОУ Венгерский д/с</t>
  </si>
  <si>
    <t>МКДОУ Джогинский д/с</t>
  </si>
  <si>
    <t>МКДОУ Зареченский д/с</t>
  </si>
  <si>
    <t>МКДОУ "Сказка" п.Новобирюсинск</t>
  </si>
  <si>
    <t>МКДОУ"Солнышко" п.Новобирюсинск</t>
  </si>
  <si>
    <t>МКДОУ Мирнинский д/с</t>
  </si>
  <si>
    <t>МКДОУ Тамтачетский д/с</t>
  </si>
  <si>
    <t>МКДОУ Шиткинский д/с</t>
  </si>
  <si>
    <t>МКДОУ Шелеховский д/с</t>
  </si>
  <si>
    <t>МКДОУ Шелаевский д/с</t>
  </si>
  <si>
    <t>МКДОУ Соляновский д/с</t>
  </si>
  <si>
    <t>МКДОУ Рождественский д/с</t>
  </si>
  <si>
    <t>МКДОУ Тальский д/с</t>
  </si>
  <si>
    <t>МКДОУ Разгонский д/с</t>
  </si>
  <si>
    <t>МКДОУ Пуляевский д/с</t>
  </si>
  <si>
    <t>МКДОУ Облепихинский д/с</t>
  </si>
  <si>
    <t>МКДОУ д/с № 2 г.Бирюсинск</t>
  </si>
  <si>
    <t>МКДОУ д/с № 3 г.Бирюсинск</t>
  </si>
  <si>
    <t>МКДОУ д/с № 4 г.Бирюсинск</t>
  </si>
  <si>
    <t>МКДОУ д/с № 5 г.Бирюсинск</t>
  </si>
  <si>
    <t>МКДОУ д/с № 5 г.Тайшет</t>
  </si>
  <si>
    <t>МКДОУ д/с № 15 г.Тайшет</t>
  </si>
  <si>
    <t>МКДОУ д/с № 3 г.Тайшет</t>
  </si>
  <si>
    <t>МКДОУ "Сказка" г.Тайшет</t>
  </si>
  <si>
    <t>МКДОУ Старо-Треминский д/с</t>
  </si>
  <si>
    <t>МКДОУ Невельский д/с</t>
  </si>
  <si>
    <t>МКДОУ Староакульшетский д\с</t>
  </si>
  <si>
    <t>МКДОУ Борисовский д/с</t>
  </si>
  <si>
    <t>МКОУ ДДТ г.Бирюсинск</t>
  </si>
  <si>
    <t>Директор</t>
  </si>
  <si>
    <t>Штатная численность, шт. ед.</t>
  </si>
  <si>
    <t>заместитель директора по УВР</t>
  </si>
  <si>
    <t>Численность, чел.</t>
  </si>
  <si>
    <t xml:space="preserve">заведующий </t>
  </si>
  <si>
    <t>заместитель заведующего</t>
  </si>
  <si>
    <t>заместитель директора по ОБЖ</t>
  </si>
  <si>
    <t>заместитель заведующего УВЧ</t>
  </si>
  <si>
    <t>заместитель заведующего АХЧ</t>
  </si>
  <si>
    <t>заместитель директора по АХЧ</t>
  </si>
  <si>
    <t>главный бухгалтер</t>
  </si>
  <si>
    <t>заместитель заведующего УВР</t>
  </si>
  <si>
    <t>заместитель директора по ВР</t>
  </si>
  <si>
    <t>заместитель заведующего по УВР</t>
  </si>
  <si>
    <t>МКОУ СОШ № 5 г.Тайшет</t>
  </si>
  <si>
    <t>МКОУ СОШ № 2 г.Тайшет</t>
  </si>
  <si>
    <t xml:space="preserve"> МКУ "Централизованная бухгалтерия управления образования"</t>
  </si>
  <si>
    <t>МКУ "Центр развития образования"</t>
  </si>
  <si>
    <t>заместитель директора по экономическим вопросам</t>
  </si>
  <si>
    <t>Ф.И.О.</t>
  </si>
  <si>
    <t>Ковалева Е.В.</t>
  </si>
  <si>
    <t>Марыхина Т.В</t>
  </si>
  <si>
    <t>Сабирова Р.А.</t>
  </si>
  <si>
    <t>Хрущева В.Е.</t>
  </si>
  <si>
    <t>Бахар Т.М.</t>
  </si>
  <si>
    <t>Понкратьева Т.Б.</t>
  </si>
  <si>
    <t>Алехина М.А.</t>
  </si>
  <si>
    <t>Баженова Е.Г.</t>
  </si>
  <si>
    <t>Канзена Е.А.</t>
  </si>
  <si>
    <t>Карицкая Е.И.</t>
  </si>
  <si>
    <t>Евдокимова Е.А.</t>
  </si>
  <si>
    <t>Кирякова Н.В.</t>
  </si>
  <si>
    <t>Кулакова Т.В.</t>
  </si>
  <si>
    <t>Селезнева С.М.</t>
  </si>
  <si>
    <t>Курлова О.Ю.</t>
  </si>
  <si>
    <t>Барановская Е.П.</t>
  </si>
  <si>
    <t>Сторожук Т.К.</t>
  </si>
  <si>
    <t>Васильцова О.А.</t>
  </si>
  <si>
    <t>Куликова А.В.</t>
  </si>
  <si>
    <t>Олесницкая Г.А.</t>
  </si>
  <si>
    <t>Немкова А.А.</t>
  </si>
  <si>
    <t>Иванова Н.В.</t>
  </si>
  <si>
    <t>Городинская Н.В.</t>
  </si>
  <si>
    <t>Швейкина Р.А.</t>
  </si>
  <si>
    <t>Ясинская Н.В.</t>
  </si>
  <si>
    <t>Ниживляк Л.А.</t>
  </si>
  <si>
    <t>Нелюбина О.В.</t>
  </si>
  <si>
    <t>Гамаюнова М.С.</t>
  </si>
  <si>
    <t>Досенцова О.В.</t>
  </si>
  <si>
    <t>Герасимова Н.А.</t>
  </si>
  <si>
    <t>Сегенюк Н.Н.</t>
  </si>
  <si>
    <t>Сидорова И.А.</t>
  </si>
  <si>
    <t>Бекарева О.И.</t>
  </si>
  <si>
    <t>Сторожук О.И.</t>
  </si>
  <si>
    <t>Валынкина О.Л.</t>
  </si>
  <si>
    <t>Гриценко Л.Г.</t>
  </si>
  <si>
    <t>Какоткина С.В.</t>
  </si>
  <si>
    <t>Ермакова Л.П.</t>
  </si>
  <si>
    <t>Елтратов М.П.</t>
  </si>
  <si>
    <t>Игнатьева Л.И.</t>
  </si>
  <si>
    <t>Чистяков В.В.</t>
  </si>
  <si>
    <t>Алексеева Л.Н.</t>
  </si>
  <si>
    <t>Якушина И.М.</t>
  </si>
  <si>
    <t>Гертель Л.М.</t>
  </si>
  <si>
    <t>Быбина Л.В.</t>
  </si>
  <si>
    <t>Андросова Т.Г.</t>
  </si>
  <si>
    <t>Покатович В.Н.</t>
  </si>
  <si>
    <t>Карсакова Т.В.</t>
  </si>
  <si>
    <t>Воднева О.Н.</t>
  </si>
  <si>
    <t>Гранат Е.И.</t>
  </si>
  <si>
    <t>Злобина З.А.</t>
  </si>
  <si>
    <t>Андреева О.А.</t>
  </si>
  <si>
    <t>Скобелева Е.Н.</t>
  </si>
  <si>
    <t>Адамова Л.Ф.</t>
  </si>
  <si>
    <t>Миронова Т.Н.</t>
  </si>
  <si>
    <t>Прядкина В.Н.</t>
  </si>
  <si>
    <t>Саковская Н.В.</t>
  </si>
  <si>
    <t>Лысенко О.В.</t>
  </si>
  <si>
    <t>Христич А.Д.</t>
  </si>
  <si>
    <t>Игнацевич С.В.</t>
  </si>
  <si>
    <t>Юркевич  О.С.</t>
  </si>
  <si>
    <t>Суховецкий А.П.</t>
  </si>
  <si>
    <t>Пинчук  Г.Н.</t>
  </si>
  <si>
    <t>Богданова Г.И.</t>
  </si>
  <si>
    <t>Алексеева Т.П.</t>
  </si>
  <si>
    <t>Логинова В.А.</t>
  </si>
  <si>
    <t>Семкив М.В.</t>
  </si>
  <si>
    <t>Ефимова Г.В.</t>
  </si>
  <si>
    <t>Щуревич В.М.</t>
  </si>
  <si>
    <t>Круглова  И.М.</t>
  </si>
  <si>
    <t>Шабаева Л.В.</t>
  </si>
  <si>
    <t>Корень З.П.</t>
  </si>
  <si>
    <t>Шабаев П.А.</t>
  </si>
  <si>
    <t>Быкова Е.А</t>
  </si>
  <si>
    <t>Дмитриева И.А.</t>
  </si>
  <si>
    <t>Донская В.В.</t>
  </si>
  <si>
    <t>Майорова Т.Г.</t>
  </si>
  <si>
    <t>Огородникова Г.И.</t>
  </si>
  <si>
    <t>Живаева С.М.</t>
  </si>
  <si>
    <t>Головачева Л.С.</t>
  </si>
  <si>
    <t>Крупская С.А.</t>
  </si>
  <si>
    <t>Таскаева Н.А.</t>
  </si>
  <si>
    <t>Цаберт И.П.</t>
  </si>
  <si>
    <t>Кочергина И.Г.</t>
  </si>
  <si>
    <t>Масленникова Е.А.</t>
  </si>
  <si>
    <t>Кривогуз О.В</t>
  </si>
  <si>
    <t>Антропова О.Б</t>
  </si>
  <si>
    <t>Бухарова Т.Ф.</t>
  </si>
  <si>
    <t>Быбина В.В.</t>
  </si>
  <si>
    <t>Кривоченкова Е.Г.</t>
  </si>
  <si>
    <t>Ганзий В.П.</t>
  </si>
  <si>
    <t>Вилисова Е.М.</t>
  </si>
  <si>
    <t>Малиновская И.В.</t>
  </si>
  <si>
    <t>Дубкова И.Г.</t>
  </si>
  <si>
    <t>Губанова Е.В.</t>
  </si>
  <si>
    <t>Фадина Г.А.</t>
  </si>
  <si>
    <t>Черешнева Н.Н.</t>
  </si>
  <si>
    <t>Кучер О.Л.</t>
  </si>
  <si>
    <t>Грылёва И.М.</t>
  </si>
  <si>
    <t>Федыняк Н.А.</t>
  </si>
  <si>
    <t>Моногарова И.А.</t>
  </si>
  <si>
    <t>Кожух Л.А.</t>
  </si>
  <si>
    <t>Ткачёва Г.И.</t>
  </si>
  <si>
    <t>Ясева Т.М.</t>
  </si>
  <si>
    <t>Костробатова Л.М.</t>
  </si>
  <si>
    <t>Чемоданова Н.А.</t>
  </si>
  <si>
    <t>Пряженникова Н.В.</t>
  </si>
  <si>
    <t>Бекарева А.К.</t>
  </si>
  <si>
    <t>Храпкова О.С.</t>
  </si>
  <si>
    <t>Пузевич С.Л.</t>
  </si>
  <si>
    <t>Николайченкова Е.Г.</t>
  </si>
  <si>
    <t>Голованова Т. А.</t>
  </si>
  <si>
    <t>Шаркова И.Н.</t>
  </si>
  <si>
    <t>Денисова О.В.</t>
  </si>
  <si>
    <t>Сухих А.Я.</t>
  </si>
  <si>
    <t>Батранина О.М.</t>
  </si>
  <si>
    <t>Копылов В.В.</t>
  </si>
  <si>
    <t>Филиппова Е.Л.</t>
  </si>
  <si>
    <t>Зенкова Т.А.</t>
  </si>
  <si>
    <t>Пархименко Л.В.</t>
  </si>
  <si>
    <t>Белькович А.В.</t>
  </si>
  <si>
    <t>Метельков А.В.</t>
  </si>
  <si>
    <t>Тижанкина Е.А.</t>
  </si>
  <si>
    <t>Наумова Е.В.</t>
  </si>
  <si>
    <t>Сулименко Т.Н.</t>
  </si>
  <si>
    <t>Свенторжицкая А.А.</t>
  </si>
  <si>
    <t>Видянкина М.В.</t>
  </si>
  <si>
    <t>Лебедева Н.И.</t>
  </si>
  <si>
    <t>Сучкова М.В.</t>
  </si>
  <si>
    <t>Кожев И.Е.</t>
  </si>
  <si>
    <t>Земцова Ж.А.</t>
  </si>
  <si>
    <t>Волкова С.А.</t>
  </si>
  <si>
    <t>Мельник О.Б.</t>
  </si>
  <si>
    <t>Далинкевич Д.А.</t>
  </si>
  <si>
    <t>Гончарук Л.Г.</t>
  </si>
  <si>
    <t>Маслий О.В.</t>
  </si>
  <si>
    <t>Тюжин А.В.</t>
  </si>
  <si>
    <t>Тищенко З.П.</t>
  </si>
  <si>
    <t>Учанова Е.Ю.</t>
  </si>
  <si>
    <t>Шустваль Л.М.</t>
  </si>
  <si>
    <t>Глушнев А.В.</t>
  </si>
  <si>
    <t>Плешень Г.А.</t>
  </si>
  <si>
    <t>Самигулина С.В.</t>
  </si>
  <si>
    <t>Тарасова О.Г.</t>
  </si>
  <si>
    <t>Кислиденко Л.В.</t>
  </si>
  <si>
    <t>Куракина О.В.</t>
  </si>
  <si>
    <t>Уласик Я. А.</t>
  </si>
  <si>
    <t>Ерофеев В.М.</t>
  </si>
  <si>
    <t>Иванова Г.А.</t>
  </si>
  <si>
    <t>Пиманова С.Н.</t>
  </si>
  <si>
    <t>Сергиенко Н.П.</t>
  </si>
  <si>
    <t>Головня Л.В.</t>
  </si>
  <si>
    <t>Распутина О.Г.</t>
  </si>
  <si>
    <t>Головня Н.Н.</t>
  </si>
  <si>
    <t>Балчугова О.А.</t>
  </si>
  <si>
    <t>Харченко С.С.</t>
  </si>
  <si>
    <t>Махмутова Н.В.</t>
  </si>
  <si>
    <t>Грамзина С.А.</t>
  </si>
  <si>
    <t>Пепеляев В.А.</t>
  </si>
  <si>
    <t>Кабарбо О.Ю. (с 01.01.2016 по 07.08.2016)</t>
  </si>
  <si>
    <t>Быргина Е.О. (с 05.10.2016 по 31.12.2016)</t>
  </si>
  <si>
    <t>Кадырова Е.А. (с 01.02.2016 по 31.12.2016)</t>
  </si>
  <si>
    <t>Рудакова О.Н.</t>
  </si>
  <si>
    <t>Плетнёва Е.В.</t>
  </si>
  <si>
    <t>Мухамедьярова Т.Л.</t>
  </si>
  <si>
    <t>Баландина И.Ю.</t>
  </si>
  <si>
    <t>Батурина И.А.</t>
  </si>
  <si>
    <t>Федосеева В.В.</t>
  </si>
  <si>
    <t>Ефремкина Н.Н.</t>
  </si>
  <si>
    <t>Мартынюк Л.В.</t>
  </si>
  <si>
    <t>Матвиенко Е.В.</t>
  </si>
  <si>
    <t>Сартаева Е.Е.</t>
  </si>
  <si>
    <t>Степанова Н.В. (с 01.09.2016 по 31.12.2016)</t>
  </si>
  <si>
    <t>МКОУ Квитокская СОШ №1 (Наличие структурных подразделений: Квитокская СОШ № 2, Борисовская ООШ, Квитокский детский сад "Чебурашка", Квитокский детский сад "Теремок")</t>
  </si>
  <si>
    <t>МКОУ Новобирюсинская СОШ (Наличие структурных подразделений: Пейская ООШ)</t>
  </si>
  <si>
    <t>МКОУ Тамтачетская СОШ (Наличие структурных подразделений: Полинчетская СОШ, Кондратьевская НОШ)</t>
  </si>
  <si>
    <t>МКОУ Шиткинская СОШ (Наличие структурных подразделений: Нижне-Заимская ООШ)</t>
  </si>
  <si>
    <t>МКОУ Черчетская СОШ (Наличие структурных подразделений: Пойминская НОШ)</t>
  </si>
  <si>
    <t>МКОУ СОШ № 10 г.Бирюсинск (Наличие структурных подразделений: Тимирязевская НОШ)</t>
  </si>
  <si>
    <t>МКОУ СОШ № 16 г.Бирюсинск (Наличие структурных подразделений: НОШ № 13)</t>
  </si>
  <si>
    <t>МКОУ СОШ № 23 г.Тайшет (Наличие структурных подразделений: Сафроновская НОШ)</t>
  </si>
  <si>
    <t>МКОУ Новотреминская СОШ (Наличие структурных подразделений: Старо-Треминская НОШ)</t>
  </si>
  <si>
    <t>МКДОУ "Светлячок" п.Юрты (Наличие структурных подразделений: МКДОУ № 12 "Солнышко" р.п. Юрты)</t>
  </si>
  <si>
    <t>Клименкова И.А. (с 01.01.2016 по 31.10.2016)</t>
  </si>
  <si>
    <t>Рейх М.Ю. (с 01.11.2016 по 31.12.2016)</t>
  </si>
  <si>
    <t>Рейх М.Ю. (с 01.01.2016 по 31.10.2016)</t>
  </si>
  <si>
    <t>Авсиевич О.Е. (с 01.11.2016 по 31.12.2016)</t>
  </si>
  <si>
    <t>Васильева В.Г. (с 01.01.2016 по 30.03.2016)</t>
  </si>
  <si>
    <t>Фирсенко Е.Г. (с 01.04.2016 по 31.12.2016)</t>
  </si>
  <si>
    <t>Рубцов А.Ю. (с 01.07.2016 по 31.12.2016)</t>
  </si>
  <si>
    <t xml:space="preserve"> Краснобаева Л.Н.(с 01.01.2016 по 30.06.2016)</t>
  </si>
  <si>
    <t>вакансия</t>
  </si>
  <si>
    <t>Абалакова Л.А.</t>
  </si>
  <si>
    <t>Баклушина Т.Н.</t>
  </si>
  <si>
    <t>МБОУ  "Радуга"г.Тайшет (Наличие структурных подразделений: МКОУ ДОД СЮН, МКОУ СЮТ)</t>
  </si>
  <si>
    <t>Орел М.А.</t>
  </si>
  <si>
    <t>Горенская А.Г.</t>
  </si>
  <si>
    <t>Рисинская Н.Н.</t>
  </si>
  <si>
    <t>Мельникова О.А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</si>
</sst>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[$-FC19]d\ mmmm\ yyyy\ &quot;г.&quot;"/>
    <numFmt numFmtId="174" formatCode="#,##0.0"/>
    <numFmt numFmtId="175" formatCode="#,##0.00;[Red]#,##0.00"/>
    <numFmt numFmtId="176" formatCode="#,##0.0;[Red]#,##0.0"/>
    <numFmt numFmtId="177" formatCode="#,##0.000"/>
    <numFmt numFmtId="178" formatCode="0.0"/>
    <numFmt numFmtId="179" formatCode="0.000000000"/>
    <numFmt numFmtId="180" formatCode="0.0000000000"/>
    <numFmt numFmtId="181" formatCode="0.00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-* #,##0.000_р_._-;\-* #,##0.000_р_._-;_-* &quot;-&quot;??_р_._-;_-@_-"/>
    <numFmt numFmtId="193" formatCode="_-* #,##0.0_р_._-;\-* #,##0.0_р_._-;_-* &quot;-&quot;??_р_._-;_-@_-"/>
    <numFmt numFmtId="194" formatCode="_-* #,##0_р_._-;\-* #,##0_р_._-;_-* &quot;-&quot;??_р_._-;_-@_-"/>
    <numFmt numFmtId="195" formatCode="#,##0_ ;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justify" vertical="top" wrapText="1"/>
    </xf>
    <xf numFmtId="0" fontId="3" fillId="3" borderId="10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justify" vertical="top"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1" xfId="0" applyFont="1" applyFill="1" applyBorder="1" applyAlignment="1">
      <alignment horizontal="justify" vertical="top" wrapText="1"/>
    </xf>
    <xf numFmtId="0" fontId="5" fillId="3" borderId="12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justify" vertical="top" wrapText="1"/>
    </xf>
    <xf numFmtId="0" fontId="5" fillId="3" borderId="10" xfId="0" applyFont="1" applyFill="1" applyBorder="1" applyAlignment="1">
      <alignment/>
    </xf>
    <xf numFmtId="0" fontId="5" fillId="0" borderId="13" xfId="0" applyFont="1" applyFill="1" applyBorder="1" applyAlignment="1">
      <alignment horizontal="justify" vertical="top" wrapText="1"/>
    </xf>
    <xf numFmtId="0" fontId="6" fillId="0" borderId="14" xfId="0" applyFont="1" applyBorder="1" applyAlignment="1">
      <alignment horizontal="center"/>
    </xf>
    <xf numFmtId="0" fontId="2" fillId="0" borderId="15" xfId="0" applyFont="1" applyFill="1" applyBorder="1" applyAlignment="1">
      <alignment horizontal="justify" vertical="top" wrapText="1"/>
    </xf>
    <xf numFmtId="0" fontId="2" fillId="0" borderId="16" xfId="0" applyFont="1" applyFill="1" applyBorder="1" applyAlignment="1">
      <alignment horizontal="justify" vertical="top" wrapText="1"/>
    </xf>
    <xf numFmtId="0" fontId="6" fillId="0" borderId="17" xfId="0" applyFont="1" applyFill="1" applyBorder="1" applyAlignment="1">
      <alignment horizontal="justify" vertical="top" wrapText="1"/>
    </xf>
    <xf numFmtId="0" fontId="5" fillId="0" borderId="13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justify" vertical="top" wrapText="1"/>
    </xf>
    <xf numFmtId="0" fontId="3" fillId="0" borderId="15" xfId="0" applyFont="1" applyFill="1" applyBorder="1" applyAlignment="1">
      <alignment horizontal="justify" vertical="top" wrapText="1"/>
    </xf>
    <xf numFmtId="0" fontId="5" fillId="0" borderId="18" xfId="0" applyFont="1" applyFill="1" applyBorder="1" applyAlignment="1">
      <alignment horizontal="justify" vertical="top" wrapText="1"/>
    </xf>
    <xf numFmtId="0" fontId="3" fillId="0" borderId="16" xfId="0" applyFont="1" applyFill="1" applyBorder="1" applyAlignment="1">
      <alignment horizontal="justify" vertical="top" wrapText="1"/>
    </xf>
    <xf numFmtId="0" fontId="3" fillId="3" borderId="17" xfId="0" applyFont="1" applyFill="1" applyBorder="1" applyAlignment="1">
      <alignment horizontal="justify" vertical="top" wrapText="1"/>
    </xf>
    <xf numFmtId="0" fontId="6" fillId="0" borderId="13" xfId="0" applyFont="1" applyFill="1" applyBorder="1" applyAlignment="1">
      <alignment horizontal="justify"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3" borderId="1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171" fontId="2" fillId="0" borderId="0" xfId="60" applyFont="1" applyAlignment="1">
      <alignment horizontal="center" vertical="center"/>
    </xf>
    <xf numFmtId="0" fontId="2" fillId="0" borderId="10" xfId="60" applyNumberFormat="1" applyFont="1" applyBorder="1" applyAlignment="1">
      <alignment horizontal="center" vertical="center"/>
    </xf>
    <xf numFmtId="172" fontId="3" fillId="0" borderId="10" xfId="60" applyNumberFormat="1" applyFont="1" applyBorder="1" applyAlignment="1">
      <alignment horizontal="center" vertical="center"/>
    </xf>
    <xf numFmtId="172" fontId="2" fillId="0" borderId="10" xfId="60" applyNumberFormat="1" applyFont="1" applyBorder="1" applyAlignment="1">
      <alignment horizontal="center" vertical="center"/>
    </xf>
    <xf numFmtId="172" fontId="3" fillId="0" borderId="19" xfId="60" applyNumberFormat="1" applyFont="1" applyBorder="1" applyAlignment="1">
      <alignment horizontal="center" vertical="center"/>
    </xf>
    <xf numFmtId="172" fontId="2" fillId="3" borderId="10" xfId="6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72" fontId="2" fillId="32" borderId="10" xfId="6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5" fillId="0" borderId="11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justify" vertical="top" wrapText="1"/>
    </xf>
    <xf numFmtId="0" fontId="2" fillId="0" borderId="21" xfId="0" applyFont="1" applyFill="1" applyBorder="1" applyAlignment="1">
      <alignment horizontal="justify" vertical="top" wrapText="1"/>
    </xf>
    <xf numFmtId="2" fontId="2" fillId="0" borderId="21" xfId="0" applyNumberFormat="1" applyFont="1" applyBorder="1" applyAlignment="1">
      <alignment horizontal="center" vertical="center"/>
    </xf>
    <xf numFmtId="172" fontId="2" fillId="0" borderId="21" xfId="60" applyNumberFormat="1" applyFont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/>
    </xf>
    <xf numFmtId="172" fontId="2" fillId="0" borderId="10" xfId="60" applyNumberFormat="1" applyFont="1" applyBorder="1" applyAlignment="1" quotePrefix="1">
      <alignment horizontal="center" vertical="center"/>
    </xf>
    <xf numFmtId="0" fontId="3" fillId="0" borderId="22" xfId="0" applyFont="1" applyBorder="1" applyAlignment="1">
      <alignment horizontal="center" wrapText="1"/>
    </xf>
    <xf numFmtId="0" fontId="3" fillId="32" borderId="23" xfId="0" applyFont="1" applyFill="1" applyBorder="1" applyAlignment="1">
      <alignment horizontal="center" vertical="top" wrapText="1"/>
    </xf>
    <xf numFmtId="0" fontId="3" fillId="32" borderId="24" xfId="0" applyFont="1" applyFill="1" applyBorder="1" applyAlignment="1">
      <alignment horizontal="center" vertical="top" wrapText="1"/>
    </xf>
    <xf numFmtId="0" fontId="3" fillId="32" borderId="25" xfId="0" applyFont="1" applyFill="1" applyBorder="1" applyAlignment="1">
      <alignment horizontal="center" vertical="top" wrapText="1"/>
    </xf>
    <xf numFmtId="0" fontId="3" fillId="32" borderId="26" xfId="0" applyFont="1" applyFill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171" fontId="2" fillId="0" borderId="14" xfId="60" applyFont="1" applyBorder="1" applyAlignment="1">
      <alignment horizontal="center" vertical="center" wrapText="1"/>
    </xf>
    <xf numFmtId="171" fontId="2" fillId="0" borderId="21" xfId="60" applyFont="1" applyBorder="1" applyAlignment="1">
      <alignment horizontal="center" vertical="center" wrapText="1"/>
    </xf>
    <xf numFmtId="0" fontId="2" fillId="0" borderId="25" xfId="0" applyFont="1" applyBorder="1" applyAlignment="1">
      <alignment/>
    </xf>
    <xf numFmtId="0" fontId="2" fillId="0" borderId="28" xfId="0" applyFont="1" applyBorder="1" applyAlignment="1">
      <alignment/>
    </xf>
    <xf numFmtId="171" fontId="2" fillId="0" borderId="28" xfId="60" applyFont="1" applyBorder="1" applyAlignment="1">
      <alignment horizontal="center" vertical="center"/>
    </xf>
    <xf numFmtId="0" fontId="2" fillId="0" borderId="26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4" xfId="0" applyFont="1" applyBorder="1" applyAlignment="1">
      <alignment/>
    </xf>
    <xf numFmtId="171" fontId="2" fillId="0" borderId="26" xfId="60" applyFont="1" applyBorder="1" applyAlignment="1">
      <alignment horizontal="center" vertical="center"/>
    </xf>
    <xf numFmtId="0" fontId="3" fillId="0" borderId="29" xfId="0" applyFont="1" applyBorder="1" applyAlignment="1">
      <alignment horizontal="center" wrapText="1"/>
    </xf>
    <xf numFmtId="0" fontId="5" fillId="0" borderId="30" xfId="0" applyFont="1" applyFill="1" applyBorder="1" applyAlignment="1">
      <alignment horizontal="center" vertical="top" wrapText="1"/>
    </xf>
    <xf numFmtId="0" fontId="6" fillId="0" borderId="30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0" fontId="2" fillId="3" borderId="23" xfId="0" applyFont="1" applyFill="1" applyBorder="1" applyAlignment="1">
      <alignment/>
    </xf>
    <xf numFmtId="0" fontId="2" fillId="0" borderId="23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7"/>
  <sheetViews>
    <sheetView tabSelected="1" view="pageBreakPreview" zoomScale="80" zoomScaleSheetLayoutView="80" zoomScalePageLayoutView="0" workbookViewId="0" topLeftCell="A7">
      <selection activeCell="A2" sqref="A2:F2"/>
    </sheetView>
  </sheetViews>
  <sheetFormatPr defaultColWidth="9.140625" defaultRowHeight="15"/>
  <cols>
    <col min="1" max="1" width="6.00390625" style="4" customWidth="1"/>
    <col min="2" max="2" width="36.00390625" style="4" customWidth="1"/>
    <col min="3" max="3" width="44.28125" style="4" customWidth="1"/>
    <col min="4" max="6" width="16.140625" style="41" customWidth="1"/>
    <col min="7" max="16384" width="9.140625" style="4" customWidth="1"/>
  </cols>
  <sheetData>
    <row r="1" spans="1:7" ht="24.75" customHeight="1">
      <c r="A1" s="69"/>
      <c r="B1" s="70"/>
      <c r="C1" s="70"/>
      <c r="D1" s="71"/>
      <c r="E1" s="71"/>
      <c r="F1" s="75"/>
      <c r="G1" s="72"/>
    </row>
    <row r="2" spans="1:7" ht="356.25" customHeight="1">
      <c r="A2" s="87" t="s">
        <v>0</v>
      </c>
      <c r="B2" s="87"/>
      <c r="C2" s="87"/>
      <c r="D2" s="87"/>
      <c r="E2" s="87"/>
      <c r="F2" s="88"/>
      <c r="G2" s="73"/>
    </row>
    <row r="3" spans="1:7" ht="15">
      <c r="A3" s="69"/>
      <c r="B3" s="85" t="s">
        <v>20</v>
      </c>
      <c r="C3" s="85"/>
      <c r="D3" s="85"/>
      <c r="E3" s="85"/>
      <c r="F3" s="86"/>
      <c r="G3" s="73"/>
    </row>
    <row r="4" spans="1:8" ht="41.25" customHeight="1">
      <c r="A4" s="74"/>
      <c r="B4" s="60" t="s">
        <v>21</v>
      </c>
      <c r="C4" s="60"/>
      <c r="D4" s="60"/>
      <c r="E4" s="60"/>
      <c r="F4" s="76"/>
      <c r="G4" s="73"/>
      <c r="H4" s="84"/>
    </row>
    <row r="5" spans="1:7" ht="84.75" customHeight="1">
      <c r="A5" s="65" t="s">
        <v>23</v>
      </c>
      <c r="B5" s="65" t="s">
        <v>1</v>
      </c>
      <c r="C5" s="66" t="s">
        <v>86</v>
      </c>
      <c r="D5" s="67" t="s">
        <v>68</v>
      </c>
      <c r="E5" s="67" t="s">
        <v>70</v>
      </c>
      <c r="F5" s="68" t="s">
        <v>22</v>
      </c>
      <c r="G5" s="84"/>
    </row>
    <row r="6" spans="1:6" ht="15">
      <c r="A6" s="3">
        <v>1</v>
      </c>
      <c r="B6" s="25">
        <v>2</v>
      </c>
      <c r="C6" s="2">
        <v>3</v>
      </c>
      <c r="D6" s="42">
        <v>4</v>
      </c>
      <c r="E6" s="42">
        <v>5</v>
      </c>
      <c r="F6" s="42">
        <v>6</v>
      </c>
    </row>
    <row r="7" spans="1:6" s="5" customFormat="1" ht="14.25">
      <c r="A7" s="77">
        <v>1</v>
      </c>
      <c r="B7" s="26" t="s">
        <v>10</v>
      </c>
      <c r="C7" s="33"/>
      <c r="D7" s="43">
        <f>D8+D9+D10+D11</f>
        <v>1.7499999999999998</v>
      </c>
      <c r="E7" s="43">
        <f>E8+E9+E10+E11</f>
        <v>4</v>
      </c>
      <c r="F7" s="43">
        <f>(F8+F9+F10+F11)/E7</f>
        <v>25762.25</v>
      </c>
    </row>
    <row r="8" spans="1:6" ht="15">
      <c r="A8" s="78"/>
      <c r="B8" s="20" t="s">
        <v>2</v>
      </c>
      <c r="C8" s="34" t="s">
        <v>226</v>
      </c>
      <c r="D8" s="44">
        <v>1</v>
      </c>
      <c r="E8" s="44">
        <v>1</v>
      </c>
      <c r="F8" s="44">
        <v>53765</v>
      </c>
    </row>
    <row r="9" spans="1:6" ht="15">
      <c r="A9" s="78"/>
      <c r="B9" s="20" t="s">
        <v>69</v>
      </c>
      <c r="C9" s="34" t="s">
        <v>225</v>
      </c>
      <c r="D9" s="44">
        <v>0.42</v>
      </c>
      <c r="E9" s="44">
        <v>1</v>
      </c>
      <c r="F9" s="44">
        <v>28980</v>
      </c>
    </row>
    <row r="10" spans="1:6" ht="15">
      <c r="A10" s="78"/>
      <c r="B10" s="20" t="s">
        <v>69</v>
      </c>
      <c r="C10" s="34" t="s">
        <v>224</v>
      </c>
      <c r="D10" s="44">
        <v>0.17</v>
      </c>
      <c r="E10" s="44">
        <v>1</v>
      </c>
      <c r="F10" s="44">
        <v>10849</v>
      </c>
    </row>
    <row r="11" spans="1:6" ht="15">
      <c r="A11" s="78"/>
      <c r="B11" s="20" t="s">
        <v>69</v>
      </c>
      <c r="C11" s="34" t="s">
        <v>223</v>
      </c>
      <c r="D11" s="44">
        <v>0.16</v>
      </c>
      <c r="E11" s="44">
        <v>1</v>
      </c>
      <c r="F11" s="44">
        <v>9455</v>
      </c>
    </row>
    <row r="12" spans="1:6" s="5" customFormat="1" ht="14.25">
      <c r="A12" s="79">
        <v>2</v>
      </c>
      <c r="B12" s="27" t="s">
        <v>7</v>
      </c>
      <c r="C12" s="35"/>
      <c r="D12" s="43">
        <f>D13+D14</f>
        <v>1.75</v>
      </c>
      <c r="E12" s="43">
        <f>E13+E14</f>
        <v>2</v>
      </c>
      <c r="F12" s="43">
        <f>(F13+F14)/E12</f>
        <v>39454.485</v>
      </c>
    </row>
    <row r="13" spans="1:6" ht="15">
      <c r="A13" s="80"/>
      <c r="B13" s="20" t="s">
        <v>2</v>
      </c>
      <c r="C13" s="34" t="s">
        <v>103</v>
      </c>
      <c r="D13" s="44">
        <v>1</v>
      </c>
      <c r="E13" s="44">
        <v>1</v>
      </c>
      <c r="F13" s="44">
        <v>46070</v>
      </c>
    </row>
    <row r="14" spans="1:6" ht="15">
      <c r="A14" s="80"/>
      <c r="B14" s="20" t="s">
        <v>69</v>
      </c>
      <c r="C14" s="34" t="s">
        <v>104</v>
      </c>
      <c r="D14" s="44">
        <v>0.75</v>
      </c>
      <c r="E14" s="44">
        <v>1</v>
      </c>
      <c r="F14" s="44">
        <v>32838.97</v>
      </c>
    </row>
    <row r="15" spans="1:6" s="5" customFormat="1" ht="14.25">
      <c r="A15" s="79">
        <v>3</v>
      </c>
      <c r="B15" s="27" t="s">
        <v>24</v>
      </c>
      <c r="C15" s="35"/>
      <c r="D15" s="43">
        <f>D16+D17</f>
        <v>1.5</v>
      </c>
      <c r="E15" s="43">
        <f>E16+E17</f>
        <v>2</v>
      </c>
      <c r="F15" s="43">
        <f>(F16+F17)/E15</f>
        <v>25732.905</v>
      </c>
    </row>
    <row r="16" spans="1:6" ht="15">
      <c r="A16" s="80"/>
      <c r="B16" s="20" t="s">
        <v>2</v>
      </c>
      <c r="C16" s="34" t="s">
        <v>87</v>
      </c>
      <c r="D16" s="44">
        <v>1</v>
      </c>
      <c r="E16" s="44">
        <v>1</v>
      </c>
      <c r="F16" s="44">
        <v>38626.06</v>
      </c>
    </row>
    <row r="17" spans="1:6" ht="15">
      <c r="A17" s="80"/>
      <c r="B17" s="20" t="s">
        <v>69</v>
      </c>
      <c r="C17" s="34" t="s">
        <v>88</v>
      </c>
      <c r="D17" s="44">
        <v>0.5</v>
      </c>
      <c r="E17" s="44">
        <v>1</v>
      </c>
      <c r="F17" s="44">
        <v>12839.75</v>
      </c>
    </row>
    <row r="18" spans="1:6" s="5" customFormat="1" ht="14.25">
      <c r="A18" s="79">
        <v>4</v>
      </c>
      <c r="B18" s="27" t="s">
        <v>16</v>
      </c>
      <c r="C18" s="35"/>
      <c r="D18" s="43">
        <f>D19+D20</f>
        <v>1.5</v>
      </c>
      <c r="E18" s="43">
        <f>E19+E20</f>
        <v>2</v>
      </c>
      <c r="F18" s="43">
        <f>(F19+F20)/E18</f>
        <v>29182.46</v>
      </c>
    </row>
    <row r="19" spans="1:6" ht="15">
      <c r="A19" s="80"/>
      <c r="B19" s="20" t="s">
        <v>2</v>
      </c>
      <c r="C19" s="34" t="s">
        <v>105</v>
      </c>
      <c r="D19" s="44">
        <v>1</v>
      </c>
      <c r="E19" s="44">
        <v>1</v>
      </c>
      <c r="F19" s="44">
        <v>41655.49</v>
      </c>
    </row>
    <row r="20" spans="1:6" ht="15">
      <c r="A20" s="80"/>
      <c r="B20" s="20" t="s">
        <v>69</v>
      </c>
      <c r="C20" s="34" t="s">
        <v>106</v>
      </c>
      <c r="D20" s="44">
        <v>0.5</v>
      </c>
      <c r="E20" s="44">
        <v>1</v>
      </c>
      <c r="F20" s="44">
        <v>16709.43</v>
      </c>
    </row>
    <row r="21" spans="1:6" s="5" customFormat="1" ht="14.25">
      <c r="A21" s="79">
        <v>5</v>
      </c>
      <c r="B21" s="27" t="s">
        <v>5</v>
      </c>
      <c r="C21" s="35"/>
      <c r="D21" s="43">
        <f>D22+D23</f>
        <v>1.25</v>
      </c>
      <c r="E21" s="43">
        <f>E22+E23</f>
        <v>2</v>
      </c>
      <c r="F21" s="43">
        <f>(F22+F23)/E21</f>
        <v>38387.67258333333</v>
      </c>
    </row>
    <row r="22" spans="1:6" ht="15">
      <c r="A22" s="80"/>
      <c r="B22" s="20" t="s">
        <v>2</v>
      </c>
      <c r="C22" s="34" t="s">
        <v>123</v>
      </c>
      <c r="D22" s="44">
        <v>1</v>
      </c>
      <c r="E22" s="44">
        <v>1</v>
      </c>
      <c r="F22" s="44">
        <f>(48030.53*12+25483.03)/12</f>
        <v>50154.11583333334</v>
      </c>
    </row>
    <row r="23" spans="1:6" ht="15">
      <c r="A23" s="80"/>
      <c r="B23" s="20" t="s">
        <v>69</v>
      </c>
      <c r="C23" s="34" t="s">
        <v>124</v>
      </c>
      <c r="D23" s="44">
        <v>0.25</v>
      </c>
      <c r="E23" s="44">
        <v>1</v>
      </c>
      <c r="F23" s="44">
        <f>(10806.8*12+118608.22*1.6)/12</f>
        <v>26621.229333333333</v>
      </c>
    </row>
    <row r="24" spans="1:6" s="5" customFormat="1" ht="14.25">
      <c r="A24" s="79">
        <v>6</v>
      </c>
      <c r="B24" s="27" t="s">
        <v>8</v>
      </c>
      <c r="C24" s="35"/>
      <c r="D24" s="43">
        <f>D25+D26</f>
        <v>1.75</v>
      </c>
      <c r="E24" s="43">
        <f>E25+E26</f>
        <v>2</v>
      </c>
      <c r="F24" s="43">
        <f>(F25+F26)/E24</f>
        <v>37317.20775</v>
      </c>
    </row>
    <row r="25" spans="1:6" ht="15">
      <c r="A25" s="80"/>
      <c r="B25" s="20" t="s">
        <v>2</v>
      </c>
      <c r="C25" s="34" t="s">
        <v>125</v>
      </c>
      <c r="D25" s="44">
        <v>1</v>
      </c>
      <c r="E25" s="44">
        <v>1</v>
      </c>
      <c r="F25" s="44">
        <f>(43151.85*3+39859.5*9+32467.11)/12</f>
        <v>43388.18</v>
      </c>
    </row>
    <row r="26" spans="1:6" ht="15">
      <c r="A26" s="80"/>
      <c r="B26" s="20" t="s">
        <v>69</v>
      </c>
      <c r="C26" s="34" t="s">
        <v>126</v>
      </c>
      <c r="D26" s="44">
        <v>0.75</v>
      </c>
      <c r="E26" s="44">
        <v>1</v>
      </c>
      <c r="F26" s="44">
        <f>(27509.3*3+25410.43*9+39833.16*1.6)/12</f>
        <v>31246.2355</v>
      </c>
    </row>
    <row r="27" spans="1:6" s="5" customFormat="1" ht="99.75">
      <c r="A27" s="79">
        <v>7</v>
      </c>
      <c r="B27" s="56" t="s">
        <v>260</v>
      </c>
      <c r="C27" s="35"/>
      <c r="D27" s="43">
        <f>D28+D29+D30+D31+D32+D33+D34+D35+D36</f>
        <v>8</v>
      </c>
      <c r="E27" s="43">
        <f>E28+E29+E30+E31+E32+E33+E34+E35+E36</f>
        <v>9</v>
      </c>
      <c r="F27" s="43">
        <f>(F28+F29+F30+F31+F32+F33+F34+F35+F36)/E27</f>
        <v>53451.346666666665</v>
      </c>
    </row>
    <row r="28" spans="1:6" ht="15">
      <c r="A28" s="80"/>
      <c r="B28" s="20" t="s">
        <v>2</v>
      </c>
      <c r="C28" s="34" t="s">
        <v>222</v>
      </c>
      <c r="D28" s="44">
        <v>1</v>
      </c>
      <c r="E28" s="44">
        <v>1</v>
      </c>
      <c r="F28" s="44">
        <v>82285.32</v>
      </c>
    </row>
    <row r="29" spans="1:6" ht="15">
      <c r="A29" s="80"/>
      <c r="B29" s="20" t="s">
        <v>77</v>
      </c>
      <c r="C29" s="34" t="s">
        <v>221</v>
      </c>
      <c r="D29" s="44">
        <v>1</v>
      </c>
      <c r="E29" s="44">
        <v>1</v>
      </c>
      <c r="F29" s="44">
        <v>52015.13</v>
      </c>
    </row>
    <row r="30" spans="1:6" ht="15">
      <c r="A30" s="80"/>
      <c r="B30" s="20" t="s">
        <v>73</v>
      </c>
      <c r="C30" s="34" t="s">
        <v>220</v>
      </c>
      <c r="D30" s="44">
        <v>1</v>
      </c>
      <c r="E30" s="44">
        <v>1</v>
      </c>
      <c r="F30" s="44">
        <v>52171.83</v>
      </c>
    </row>
    <row r="31" spans="1:6" ht="15">
      <c r="A31" s="80"/>
      <c r="B31" s="20" t="s">
        <v>69</v>
      </c>
      <c r="C31" s="34" t="s">
        <v>219</v>
      </c>
      <c r="D31" s="44">
        <v>1</v>
      </c>
      <c r="E31" s="44">
        <v>1</v>
      </c>
      <c r="F31" s="44">
        <v>61089.53</v>
      </c>
    </row>
    <row r="32" spans="1:6" ht="15">
      <c r="A32" s="80"/>
      <c r="B32" s="20" t="s">
        <v>69</v>
      </c>
      <c r="C32" s="34" t="s">
        <v>218</v>
      </c>
      <c r="D32" s="44">
        <v>1</v>
      </c>
      <c r="E32" s="44">
        <v>1</v>
      </c>
      <c r="F32" s="44">
        <v>54157.94</v>
      </c>
    </row>
    <row r="33" spans="1:6" ht="15">
      <c r="A33" s="80"/>
      <c r="B33" s="20" t="s">
        <v>69</v>
      </c>
      <c r="C33" s="34" t="s">
        <v>217</v>
      </c>
      <c r="D33" s="44">
        <v>1</v>
      </c>
      <c r="E33" s="44">
        <v>1</v>
      </c>
      <c r="F33" s="44">
        <v>51939.78</v>
      </c>
    </row>
    <row r="34" spans="1:6" ht="15">
      <c r="A34" s="80"/>
      <c r="B34" s="20" t="s">
        <v>76</v>
      </c>
      <c r="C34" s="58" t="s">
        <v>216</v>
      </c>
      <c r="D34" s="44">
        <v>1</v>
      </c>
      <c r="E34" s="44">
        <v>1</v>
      </c>
      <c r="F34" s="44">
        <v>51076.48</v>
      </c>
    </row>
    <row r="35" spans="1:6" ht="15">
      <c r="A35" s="80"/>
      <c r="B35" s="20" t="s">
        <v>69</v>
      </c>
      <c r="C35" s="58" t="s">
        <v>283</v>
      </c>
      <c r="D35" s="44">
        <v>0.5</v>
      </c>
      <c r="E35" s="44">
        <v>1</v>
      </c>
      <c r="F35" s="44">
        <v>38465.98</v>
      </c>
    </row>
    <row r="36" spans="1:6" ht="15">
      <c r="A36" s="80"/>
      <c r="B36" s="20" t="s">
        <v>69</v>
      </c>
      <c r="C36" s="58" t="s">
        <v>284</v>
      </c>
      <c r="D36" s="44">
        <v>0.5</v>
      </c>
      <c r="E36" s="44">
        <v>1</v>
      </c>
      <c r="F36" s="44">
        <v>37860.13</v>
      </c>
    </row>
    <row r="37" spans="1:6" s="5" customFormat="1" ht="14.25">
      <c r="A37" s="79">
        <v>8</v>
      </c>
      <c r="B37" s="27" t="s">
        <v>25</v>
      </c>
      <c r="C37" s="35"/>
      <c r="D37" s="43">
        <f>D38+D40+D42+D41</f>
        <v>1.5500000000000003</v>
      </c>
      <c r="E37" s="43">
        <f>E38+E40+E42+E41</f>
        <v>2.8000000000000003</v>
      </c>
      <c r="F37" s="43">
        <f>(F38+F40+F42+F41)/E37</f>
        <v>28132.796428571426</v>
      </c>
    </row>
    <row r="38" spans="1:6" ht="22.5" customHeight="1">
      <c r="A38" s="80"/>
      <c r="B38" s="20" t="s">
        <v>2</v>
      </c>
      <c r="C38" s="34" t="s">
        <v>270</v>
      </c>
      <c r="D38" s="44">
        <v>0.8</v>
      </c>
      <c r="E38" s="44">
        <v>0.8</v>
      </c>
      <c r="F38" s="44">
        <v>37274.86</v>
      </c>
    </row>
    <row r="39" spans="1:6" ht="15">
      <c r="A39" s="80"/>
      <c r="B39" s="20" t="s">
        <v>2</v>
      </c>
      <c r="C39" s="34" t="s">
        <v>271</v>
      </c>
      <c r="D39" s="44">
        <v>0.2</v>
      </c>
      <c r="E39" s="44">
        <v>0.2</v>
      </c>
      <c r="F39" s="44">
        <v>7454.97</v>
      </c>
    </row>
    <row r="40" spans="1:6" ht="15">
      <c r="A40" s="80"/>
      <c r="B40" s="20" t="s">
        <v>69</v>
      </c>
      <c r="C40" s="34" t="s">
        <v>119</v>
      </c>
      <c r="D40" s="44">
        <v>0.25</v>
      </c>
      <c r="E40" s="44">
        <v>1</v>
      </c>
      <c r="F40" s="44">
        <v>15854.2</v>
      </c>
    </row>
    <row r="41" spans="1:6" ht="15">
      <c r="A41" s="80"/>
      <c r="B41" s="20" t="s">
        <v>69</v>
      </c>
      <c r="C41" s="34" t="s">
        <v>272</v>
      </c>
      <c r="D41" s="44">
        <v>0.4</v>
      </c>
      <c r="E41" s="44">
        <v>0.9</v>
      </c>
      <c r="F41" s="44">
        <v>21368.97</v>
      </c>
    </row>
    <row r="42" spans="1:6" ht="15">
      <c r="A42" s="80"/>
      <c r="B42" s="20" t="s">
        <v>69</v>
      </c>
      <c r="C42" s="34" t="s">
        <v>273</v>
      </c>
      <c r="D42" s="44">
        <v>0.1</v>
      </c>
      <c r="E42" s="44">
        <v>0.1</v>
      </c>
      <c r="F42" s="44">
        <v>4273.8</v>
      </c>
    </row>
    <row r="43" spans="1:6" s="5" customFormat="1" ht="42.75">
      <c r="A43" s="79">
        <v>9</v>
      </c>
      <c r="B43" s="56" t="s">
        <v>261</v>
      </c>
      <c r="C43" s="35"/>
      <c r="D43" s="43">
        <f>SUM(D44:D50)</f>
        <v>3.6875</v>
      </c>
      <c r="E43" s="43">
        <f>SUM(E44:E50)</f>
        <v>6</v>
      </c>
      <c r="F43" s="43">
        <f>(F44+F45+F46+F47+F48+F49+F50)/E43</f>
        <v>39761.93597222222</v>
      </c>
    </row>
    <row r="44" spans="1:6" ht="15">
      <c r="A44" s="80"/>
      <c r="B44" s="20" t="s">
        <v>2</v>
      </c>
      <c r="C44" s="34" t="s">
        <v>157</v>
      </c>
      <c r="D44" s="44">
        <v>1</v>
      </c>
      <c r="E44" s="44">
        <v>1</v>
      </c>
      <c r="F44" s="44">
        <f>(53647.67*3+49081.91*9+110759.15)/12</f>
        <v>59453.279166666674</v>
      </c>
    </row>
    <row r="45" spans="1:6" ht="15">
      <c r="A45" s="80"/>
      <c r="B45" s="20" t="s">
        <v>69</v>
      </c>
      <c r="C45" s="34" t="s">
        <v>158</v>
      </c>
      <c r="D45" s="44">
        <v>0.75</v>
      </c>
      <c r="E45" s="44">
        <v>1</v>
      </c>
      <c r="F45" s="44">
        <f>(36786.98*3+33656.17*9+209426.7)/12</f>
        <v>51891.097499999996</v>
      </c>
    </row>
    <row r="46" spans="1:6" ht="15">
      <c r="A46" s="80"/>
      <c r="B46" s="20" t="s">
        <v>73</v>
      </c>
      <c r="C46" s="34" t="s">
        <v>159</v>
      </c>
      <c r="D46" s="44">
        <v>0.75</v>
      </c>
      <c r="E46" s="44">
        <v>1</v>
      </c>
      <c r="F46" s="44">
        <f>(34487.79*3+31552.66*9+198199.58)/12</f>
        <v>48803.074166666665</v>
      </c>
    </row>
    <row r="47" spans="1:6" ht="15">
      <c r="A47" s="80"/>
      <c r="B47" s="20" t="s">
        <v>69</v>
      </c>
      <c r="C47" s="34" t="s">
        <v>160</v>
      </c>
      <c r="D47" s="44">
        <f>(0.25*3+0.5*9)/12</f>
        <v>0.4375</v>
      </c>
      <c r="E47" s="44">
        <v>1</v>
      </c>
      <c r="F47" s="44">
        <f>(11495.93*3+21035.11*9+119994.56)/12</f>
        <v>28649.861666666664</v>
      </c>
    </row>
    <row r="48" spans="1:6" ht="15">
      <c r="A48" s="80"/>
      <c r="B48" s="20" t="s">
        <v>69</v>
      </c>
      <c r="C48" s="34" t="s">
        <v>274</v>
      </c>
      <c r="D48" s="44">
        <v>0.13</v>
      </c>
      <c r="E48" s="44">
        <v>0.25</v>
      </c>
      <c r="F48" s="44">
        <f>(22991.86*3+49542.99)/12</f>
        <v>9876.5475</v>
      </c>
    </row>
    <row r="49" spans="1:6" ht="15">
      <c r="A49" s="80"/>
      <c r="B49" s="20" t="s">
        <v>69</v>
      </c>
      <c r="C49" s="34" t="s">
        <v>275</v>
      </c>
      <c r="D49" s="44">
        <v>0.37</v>
      </c>
      <c r="E49" s="44">
        <v>0.75</v>
      </c>
      <c r="F49" s="44">
        <f>(21035.11*9+75074.4)/12</f>
        <v>22032.5325</v>
      </c>
    </row>
    <row r="50" spans="1:6" ht="15">
      <c r="A50" s="80"/>
      <c r="B50" s="20" t="s">
        <v>69</v>
      </c>
      <c r="C50" s="34" t="s">
        <v>161</v>
      </c>
      <c r="D50" s="44">
        <v>0.25</v>
      </c>
      <c r="E50" s="44">
        <v>1</v>
      </c>
      <c r="F50" s="44">
        <f>(11974.93*3+10955.78*9+79855.87)/12</f>
        <v>17865.22333333333</v>
      </c>
    </row>
    <row r="51" spans="1:6" s="5" customFormat="1" ht="14.25">
      <c r="A51" s="79">
        <v>10</v>
      </c>
      <c r="B51" s="27" t="s">
        <v>9</v>
      </c>
      <c r="C51" s="35"/>
      <c r="D51" s="43">
        <f>D52+D53+D54</f>
        <v>1.75</v>
      </c>
      <c r="E51" s="43">
        <f>E52+E53+E54</f>
        <v>3</v>
      </c>
      <c r="F51" s="43">
        <f>(F52+F53+F54)/E51</f>
        <v>32934.666666666664</v>
      </c>
    </row>
    <row r="52" spans="1:6" ht="15">
      <c r="A52" s="80"/>
      <c r="B52" s="20" t="s">
        <v>2</v>
      </c>
      <c r="C52" s="34" t="s">
        <v>215</v>
      </c>
      <c r="D52" s="44">
        <v>1</v>
      </c>
      <c r="E52" s="44">
        <v>1</v>
      </c>
      <c r="F52" s="44">
        <v>45012</v>
      </c>
    </row>
    <row r="53" spans="1:6" ht="15">
      <c r="A53" s="80"/>
      <c r="B53" s="20" t="s">
        <v>69</v>
      </c>
      <c r="C53" s="34" t="s">
        <v>214</v>
      </c>
      <c r="D53" s="44">
        <v>0.5</v>
      </c>
      <c r="E53" s="44">
        <v>1</v>
      </c>
      <c r="F53" s="44">
        <v>32960</v>
      </c>
    </row>
    <row r="54" spans="1:6" ht="15">
      <c r="A54" s="80"/>
      <c r="B54" s="20" t="s">
        <v>69</v>
      </c>
      <c r="C54" s="34" t="s">
        <v>213</v>
      </c>
      <c r="D54" s="44">
        <v>0.25</v>
      </c>
      <c r="E54" s="44">
        <v>1</v>
      </c>
      <c r="F54" s="44">
        <v>20832</v>
      </c>
    </row>
    <row r="55" spans="1:6" s="5" customFormat="1" ht="57">
      <c r="A55" s="79">
        <v>11</v>
      </c>
      <c r="B55" s="56" t="s">
        <v>262</v>
      </c>
      <c r="C55" s="35"/>
      <c r="D55" s="43">
        <f>D56+D57+D58+D59+D60</f>
        <v>2.75</v>
      </c>
      <c r="E55" s="43">
        <f>E56+E57+E58+E59+E60</f>
        <v>5</v>
      </c>
      <c r="F55" s="43">
        <f>(F56+F57+F58+F59+F60)/E55</f>
        <v>32376.541999999998</v>
      </c>
    </row>
    <row r="56" spans="1:6" ht="15">
      <c r="A56" s="80"/>
      <c r="B56" s="20" t="s">
        <v>2</v>
      </c>
      <c r="C56" s="34" t="s">
        <v>212</v>
      </c>
      <c r="D56" s="44">
        <v>1</v>
      </c>
      <c r="E56" s="44">
        <v>1</v>
      </c>
      <c r="F56" s="44">
        <v>55642</v>
      </c>
    </row>
    <row r="57" spans="1:6" ht="15">
      <c r="A57" s="80"/>
      <c r="B57" s="20" t="s">
        <v>69</v>
      </c>
      <c r="C57" s="34" t="s">
        <v>211</v>
      </c>
      <c r="D57" s="44">
        <v>0.6</v>
      </c>
      <c r="E57" s="44">
        <v>1</v>
      </c>
      <c r="F57" s="44">
        <v>29131</v>
      </c>
    </row>
    <row r="58" spans="1:6" ht="15">
      <c r="A58" s="80"/>
      <c r="B58" s="20" t="s">
        <v>69</v>
      </c>
      <c r="C58" s="34" t="s">
        <v>210</v>
      </c>
      <c r="D58" s="44">
        <v>0.2</v>
      </c>
      <c r="E58" s="44">
        <v>1</v>
      </c>
      <c r="F58" s="44">
        <v>13441.78</v>
      </c>
    </row>
    <row r="59" spans="1:6" ht="15">
      <c r="A59" s="80"/>
      <c r="B59" s="20" t="s">
        <v>69</v>
      </c>
      <c r="C59" s="34" t="s">
        <v>209</v>
      </c>
      <c r="D59" s="44">
        <v>0.2</v>
      </c>
      <c r="E59" s="44">
        <v>1</v>
      </c>
      <c r="F59" s="44">
        <v>20055.12</v>
      </c>
    </row>
    <row r="60" spans="1:6" ht="15">
      <c r="A60" s="80"/>
      <c r="B60" s="20" t="s">
        <v>69</v>
      </c>
      <c r="C60" s="34" t="s">
        <v>208</v>
      </c>
      <c r="D60" s="44">
        <v>0.75</v>
      </c>
      <c r="E60" s="44">
        <v>1</v>
      </c>
      <c r="F60" s="44">
        <v>43612.81</v>
      </c>
    </row>
    <row r="61" spans="1:6" s="5" customFormat="1" ht="57">
      <c r="A61" s="79">
        <v>12</v>
      </c>
      <c r="B61" s="56" t="s">
        <v>263</v>
      </c>
      <c r="C61" s="35"/>
      <c r="D61" s="43">
        <f>D62+D63+D64+D65</f>
        <v>3.5</v>
      </c>
      <c r="E61" s="43">
        <f>E62+E63+E64+E65</f>
        <v>4</v>
      </c>
      <c r="F61" s="43">
        <f>(F62+F63+F64+F65)/E61</f>
        <v>42183.5825</v>
      </c>
    </row>
    <row r="62" spans="1:6" ht="15">
      <c r="A62" s="80"/>
      <c r="B62" s="20" t="s">
        <v>2</v>
      </c>
      <c r="C62" s="34" t="s">
        <v>207</v>
      </c>
      <c r="D62" s="44">
        <v>1</v>
      </c>
      <c r="E62" s="44">
        <v>1</v>
      </c>
      <c r="F62" s="44">
        <v>60065</v>
      </c>
    </row>
    <row r="63" spans="1:6" ht="15">
      <c r="A63" s="80"/>
      <c r="B63" s="20" t="s">
        <v>69</v>
      </c>
      <c r="C63" s="34" t="s">
        <v>206</v>
      </c>
      <c r="D63" s="44">
        <v>1</v>
      </c>
      <c r="E63" s="44">
        <v>1</v>
      </c>
      <c r="F63" s="44">
        <v>40462.03</v>
      </c>
    </row>
    <row r="64" spans="1:6" ht="15">
      <c r="A64" s="80"/>
      <c r="B64" s="20" t="s">
        <v>69</v>
      </c>
      <c r="C64" s="34" t="s">
        <v>205</v>
      </c>
      <c r="D64" s="44">
        <v>1</v>
      </c>
      <c r="E64" s="44">
        <v>1</v>
      </c>
      <c r="F64" s="44">
        <v>43552.56</v>
      </c>
    </row>
    <row r="65" spans="1:6" ht="15">
      <c r="A65" s="80"/>
      <c r="B65" s="20" t="s">
        <v>69</v>
      </c>
      <c r="C65" s="34" t="s">
        <v>279</v>
      </c>
      <c r="D65" s="44">
        <v>0.5</v>
      </c>
      <c r="E65" s="44">
        <v>1</v>
      </c>
      <c r="F65" s="44">
        <v>24654.74</v>
      </c>
    </row>
    <row r="66" spans="1:6" s="5" customFormat="1" ht="14.25">
      <c r="A66" s="79">
        <v>13</v>
      </c>
      <c r="B66" s="27" t="s">
        <v>6</v>
      </c>
      <c r="C66" s="35"/>
      <c r="D66" s="43">
        <f>D67+D68+D69</f>
        <v>2.25</v>
      </c>
      <c r="E66" s="43">
        <f>E67+E68+E69</f>
        <v>3</v>
      </c>
      <c r="F66" s="43">
        <f>(F67+F68+F69)/E66</f>
        <v>33321.473333333335</v>
      </c>
    </row>
    <row r="67" spans="1:6" ht="15">
      <c r="A67" s="80"/>
      <c r="B67" s="20" t="s">
        <v>2</v>
      </c>
      <c r="C67" s="34" t="s">
        <v>120</v>
      </c>
      <c r="D67" s="44">
        <v>1</v>
      </c>
      <c r="E67" s="44">
        <v>1</v>
      </c>
      <c r="F67" s="44">
        <f>(51690.59*3+47894.34*9+43838.3)/12</f>
        <v>52496.59416666667</v>
      </c>
    </row>
    <row r="68" spans="1:6" ht="15">
      <c r="A68" s="80"/>
      <c r="B68" s="20" t="s">
        <v>69</v>
      </c>
      <c r="C68" s="34" t="s">
        <v>121</v>
      </c>
      <c r="D68" s="44">
        <v>1</v>
      </c>
      <c r="E68" s="44">
        <v>1</v>
      </c>
      <c r="F68" s="44">
        <f>(36183.41*3+33526.04*9+44632*1.6)/12</f>
        <v>40141.315833333334</v>
      </c>
    </row>
    <row r="69" spans="1:6" ht="15">
      <c r="A69" s="80"/>
      <c r="B69" s="20" t="s">
        <v>69</v>
      </c>
      <c r="C69" s="34" t="s">
        <v>122</v>
      </c>
      <c r="D69" s="44">
        <v>0.25</v>
      </c>
      <c r="E69" s="44">
        <v>1</v>
      </c>
      <c r="F69" s="44">
        <f>(7753.59*3+7184.15*9)/12</f>
        <v>7326.509999999999</v>
      </c>
    </row>
    <row r="70" spans="1:6" s="5" customFormat="1" ht="14.25">
      <c r="A70" s="79">
        <v>14</v>
      </c>
      <c r="B70" s="27" t="s">
        <v>26</v>
      </c>
      <c r="C70" s="35"/>
      <c r="D70" s="43">
        <f>D71+D72+D73</f>
        <v>1.5</v>
      </c>
      <c r="E70" s="43">
        <f>E71+E72+E73</f>
        <v>3</v>
      </c>
      <c r="F70" s="43">
        <f>(F71+F72+F73)/E70</f>
        <v>19057.570000000003</v>
      </c>
    </row>
    <row r="71" spans="1:6" ht="15">
      <c r="A71" s="80"/>
      <c r="B71" s="20" t="s">
        <v>2</v>
      </c>
      <c r="C71" s="34" t="s">
        <v>89</v>
      </c>
      <c r="D71" s="44">
        <v>1</v>
      </c>
      <c r="E71" s="44">
        <v>1</v>
      </c>
      <c r="F71" s="44">
        <v>40585.19</v>
      </c>
    </row>
    <row r="72" spans="1:6" ht="15">
      <c r="A72" s="80"/>
      <c r="B72" s="20" t="s">
        <v>69</v>
      </c>
      <c r="C72" s="34" t="s">
        <v>90</v>
      </c>
      <c r="D72" s="44">
        <v>0.25</v>
      </c>
      <c r="E72" s="44">
        <v>1</v>
      </c>
      <c r="F72" s="44">
        <v>8293.76</v>
      </c>
    </row>
    <row r="73" spans="1:6" ht="15">
      <c r="A73" s="80"/>
      <c r="B73" s="20" t="s">
        <v>69</v>
      </c>
      <c r="C73" s="34" t="s">
        <v>91</v>
      </c>
      <c r="D73" s="44">
        <v>0.25</v>
      </c>
      <c r="E73" s="44">
        <v>1</v>
      </c>
      <c r="F73" s="44">
        <v>8293.76</v>
      </c>
    </row>
    <row r="74" spans="1:6" s="5" customFormat="1" ht="14.25">
      <c r="A74" s="79">
        <v>15</v>
      </c>
      <c r="B74" s="27" t="s">
        <v>27</v>
      </c>
      <c r="C74" s="35"/>
      <c r="D74" s="43">
        <f>D75+D76</f>
        <v>1.75</v>
      </c>
      <c r="E74" s="43">
        <f>E75+E76</f>
        <v>2</v>
      </c>
      <c r="F74" s="43">
        <f>(F75+F76)/E74</f>
        <v>43668.362916666665</v>
      </c>
    </row>
    <row r="75" spans="1:6" ht="15">
      <c r="A75" s="80"/>
      <c r="B75" s="20" t="s">
        <v>2</v>
      </c>
      <c r="C75" s="34" t="s">
        <v>127</v>
      </c>
      <c r="D75" s="44">
        <v>1</v>
      </c>
      <c r="E75" s="44">
        <v>1</v>
      </c>
      <c r="F75" s="44">
        <f>(44206.77*12+32846.23)/12</f>
        <v>46943.95583333333</v>
      </c>
    </row>
    <row r="76" spans="1:6" ht="15">
      <c r="A76" s="80"/>
      <c r="B76" s="20" t="s">
        <v>69</v>
      </c>
      <c r="C76" s="34" t="s">
        <v>128</v>
      </c>
      <c r="D76" s="44">
        <v>0.75</v>
      </c>
      <c r="E76" s="44">
        <v>1</v>
      </c>
      <c r="F76" s="44">
        <f>(29839.57*12+79149*1.6)/12</f>
        <v>40392.77</v>
      </c>
    </row>
    <row r="77" spans="1:6" s="5" customFormat="1" ht="14.25">
      <c r="A77" s="79">
        <v>16</v>
      </c>
      <c r="B77" s="27" t="s">
        <v>15</v>
      </c>
      <c r="C77" s="35"/>
      <c r="D77" s="43">
        <f>D78+D79</f>
        <v>2</v>
      </c>
      <c r="E77" s="43">
        <f>E78+E79</f>
        <v>2</v>
      </c>
      <c r="F77" s="43">
        <f>(F78+F79)/E77</f>
        <v>45093.64958333333</v>
      </c>
    </row>
    <row r="78" spans="1:6" ht="15">
      <c r="A78" s="80"/>
      <c r="B78" s="20" t="s">
        <v>67</v>
      </c>
      <c r="C78" s="34" t="s">
        <v>162</v>
      </c>
      <c r="D78" s="44">
        <v>1</v>
      </c>
      <c r="E78" s="44">
        <v>1</v>
      </c>
      <c r="F78" s="44">
        <f>(45286.03*3+45229.93*3+47890.51*6+48012.46)/12</f>
        <v>50575.283333333326</v>
      </c>
    </row>
    <row r="79" spans="1:6" ht="15">
      <c r="A79" s="80"/>
      <c r="B79" s="20" t="s">
        <v>69</v>
      </c>
      <c r="C79" s="34" t="s">
        <v>163</v>
      </c>
      <c r="D79" s="44">
        <v>1</v>
      </c>
      <c r="E79" s="44">
        <v>1</v>
      </c>
      <c r="F79" s="44">
        <f>(33964.52*3+33922.45*3+35917.88*6+56176)/12</f>
        <v>39612.01583333333</v>
      </c>
    </row>
    <row r="80" spans="1:6" s="5" customFormat="1" ht="14.25">
      <c r="A80" s="79">
        <v>17</v>
      </c>
      <c r="B80" s="27" t="s">
        <v>28</v>
      </c>
      <c r="C80" s="35"/>
      <c r="D80" s="43">
        <f>D81+D82</f>
        <v>1.5</v>
      </c>
      <c r="E80" s="43">
        <f>E81+E82</f>
        <v>2</v>
      </c>
      <c r="F80" s="43">
        <f>(F81+F82)/E80</f>
        <v>33589.17</v>
      </c>
    </row>
    <row r="81" spans="1:6" ht="15">
      <c r="A81" s="80"/>
      <c r="B81" s="20" t="s">
        <v>67</v>
      </c>
      <c r="C81" s="34" t="s">
        <v>204</v>
      </c>
      <c r="D81" s="44">
        <v>1</v>
      </c>
      <c r="E81" s="44">
        <v>1</v>
      </c>
      <c r="F81" s="44">
        <v>48795.32</v>
      </c>
    </row>
    <row r="82" spans="1:6" ht="15">
      <c r="A82" s="80"/>
      <c r="B82" s="20" t="s">
        <v>69</v>
      </c>
      <c r="C82" s="34" t="s">
        <v>203</v>
      </c>
      <c r="D82" s="44">
        <v>0.5</v>
      </c>
      <c r="E82" s="44">
        <v>1</v>
      </c>
      <c r="F82" s="44">
        <v>18383.02</v>
      </c>
    </row>
    <row r="83" spans="1:6" s="5" customFormat="1" ht="57">
      <c r="A83" s="79">
        <v>18</v>
      </c>
      <c r="B83" s="56" t="s">
        <v>264</v>
      </c>
      <c r="C83" s="35"/>
      <c r="D83" s="43">
        <f>D84+D85+D86</f>
        <v>1.5</v>
      </c>
      <c r="E83" s="43">
        <f>E84+E85+E86</f>
        <v>3</v>
      </c>
      <c r="F83" s="43">
        <f>(F84+F85+F86)/E83</f>
        <v>27361.405555555553</v>
      </c>
    </row>
    <row r="84" spans="1:6" ht="15">
      <c r="A84" s="80"/>
      <c r="B84" s="20" t="s">
        <v>2</v>
      </c>
      <c r="C84" s="34" t="s">
        <v>164</v>
      </c>
      <c r="D84" s="44">
        <v>1</v>
      </c>
      <c r="E84" s="44">
        <v>1</v>
      </c>
      <c r="F84" s="44">
        <f>(47966.21*6+49376.99*6+45324.16)/12</f>
        <v>52448.613333333335</v>
      </c>
    </row>
    <row r="85" spans="1:6" ht="15">
      <c r="A85" s="80"/>
      <c r="B85" s="20" t="s">
        <v>69</v>
      </c>
      <c r="C85" s="34" t="s">
        <v>165</v>
      </c>
      <c r="D85" s="44">
        <v>0.25</v>
      </c>
      <c r="E85" s="44">
        <v>1</v>
      </c>
      <c r="F85" s="44">
        <f>(9636.07*6+9919.48*6+61280.32)/12</f>
        <v>14884.468333333332</v>
      </c>
    </row>
    <row r="86" spans="1:6" ht="15">
      <c r="A86" s="80"/>
      <c r="B86" s="20" t="s">
        <v>69</v>
      </c>
      <c r="C86" s="34" t="s">
        <v>166</v>
      </c>
      <c r="D86" s="44">
        <v>0.25</v>
      </c>
      <c r="E86" s="44">
        <v>1</v>
      </c>
      <c r="F86" s="44">
        <f>(9636.07*6+9919.48*6+59680.32)/12</f>
        <v>14751.135</v>
      </c>
    </row>
    <row r="87" spans="1:6" s="5" customFormat="1" ht="14.25">
      <c r="A87" s="79">
        <v>19</v>
      </c>
      <c r="B87" s="27" t="s">
        <v>13</v>
      </c>
      <c r="C87" s="35"/>
      <c r="D87" s="43">
        <f>D88+D89</f>
        <v>1.25</v>
      </c>
      <c r="E87" s="43">
        <f>E88+E89</f>
        <v>2</v>
      </c>
      <c r="F87" s="43">
        <f>(F88+F89)/E87</f>
        <v>27969.4575</v>
      </c>
    </row>
    <row r="88" spans="1:6" ht="15">
      <c r="A88" s="80"/>
      <c r="B88" s="20" t="s">
        <v>67</v>
      </c>
      <c r="C88" s="34" t="s">
        <v>167</v>
      </c>
      <c r="D88" s="44">
        <v>1</v>
      </c>
      <c r="E88" s="44">
        <v>1</v>
      </c>
      <c r="F88" s="44">
        <f>(45935.72*12+27283.5)/12</f>
        <v>48209.345</v>
      </c>
    </row>
    <row r="89" spans="1:6" ht="15">
      <c r="A89" s="80"/>
      <c r="B89" s="20" t="s">
        <v>69</v>
      </c>
      <c r="C89" s="34" t="s">
        <v>168</v>
      </c>
      <c r="D89" s="44">
        <v>0.25</v>
      </c>
      <c r="E89" s="44">
        <v>1</v>
      </c>
      <c r="F89" s="44">
        <f>7729.57</f>
        <v>7729.57</v>
      </c>
    </row>
    <row r="90" spans="1:6" s="5" customFormat="1" ht="14.25">
      <c r="A90" s="79">
        <v>20</v>
      </c>
      <c r="B90" s="27" t="s">
        <v>29</v>
      </c>
      <c r="C90" s="35"/>
      <c r="D90" s="43">
        <f>D91+D92+D93+D94</f>
        <v>3.25</v>
      </c>
      <c r="E90" s="43">
        <f>E91+E92+E93+E94</f>
        <v>4</v>
      </c>
      <c r="F90" s="43">
        <f>(F91+F92+F93+F94)/E90</f>
        <v>43188.926666666666</v>
      </c>
    </row>
    <row r="91" spans="1:6" ht="15">
      <c r="A91" s="80"/>
      <c r="B91" s="20" t="s">
        <v>67</v>
      </c>
      <c r="C91" s="34" t="s">
        <v>169</v>
      </c>
      <c r="D91" s="44">
        <v>1</v>
      </c>
      <c r="E91" s="44">
        <v>1</v>
      </c>
      <c r="F91" s="44">
        <v>59547</v>
      </c>
    </row>
    <row r="92" spans="1:6" ht="15">
      <c r="A92" s="80"/>
      <c r="B92" s="20" t="s">
        <v>69</v>
      </c>
      <c r="C92" s="34" t="s">
        <v>170</v>
      </c>
      <c r="D92" s="44">
        <v>1</v>
      </c>
      <c r="E92" s="44">
        <v>1</v>
      </c>
      <c r="F92" s="44">
        <f>(43138.19*12+237665.6)/12</f>
        <v>62943.65666666667</v>
      </c>
    </row>
    <row r="93" spans="1:6" ht="15">
      <c r="A93" s="80"/>
      <c r="B93" s="20" t="s">
        <v>79</v>
      </c>
      <c r="C93" s="34" t="s">
        <v>171</v>
      </c>
      <c r="D93" s="44">
        <v>1</v>
      </c>
      <c r="E93" s="44">
        <v>1</v>
      </c>
      <c r="F93" s="44">
        <f>(32988.03*12+34281.6)/12</f>
        <v>35844.829999999994</v>
      </c>
    </row>
    <row r="94" spans="1:6" ht="15">
      <c r="A94" s="80"/>
      <c r="B94" s="20" t="s">
        <v>69</v>
      </c>
      <c r="C94" s="34" t="s">
        <v>172</v>
      </c>
      <c r="D94" s="44">
        <v>0.25</v>
      </c>
      <c r="E94" s="44">
        <v>1</v>
      </c>
      <c r="F94" s="44">
        <f>(7612.62*12+81691.2)/12</f>
        <v>14420.220000000001</v>
      </c>
    </row>
    <row r="95" spans="1:6" s="5" customFormat="1" ht="14.25">
      <c r="A95" s="79">
        <v>21</v>
      </c>
      <c r="B95" s="27" t="s">
        <v>30</v>
      </c>
      <c r="C95" s="35"/>
      <c r="D95" s="43">
        <f>D96+D97+D98+D99</f>
        <v>4</v>
      </c>
      <c r="E95" s="43">
        <f>E96+E97+E98+E99</f>
        <v>3.33</v>
      </c>
      <c r="F95" s="43">
        <f>(F96+F97+F98+F99)/E95</f>
        <v>75970.5135135135</v>
      </c>
    </row>
    <row r="96" spans="1:6" ht="15">
      <c r="A96" s="80"/>
      <c r="B96" s="20" t="s">
        <v>2</v>
      </c>
      <c r="C96" s="34" t="s">
        <v>234</v>
      </c>
      <c r="D96" s="44">
        <v>1</v>
      </c>
      <c r="E96" s="44">
        <v>1</v>
      </c>
      <c r="F96" s="44">
        <v>79577.06</v>
      </c>
    </row>
    <row r="97" spans="1:6" ht="15">
      <c r="A97" s="80"/>
      <c r="B97" s="20" t="s">
        <v>69</v>
      </c>
      <c r="C97" s="34" t="s">
        <v>236</v>
      </c>
      <c r="D97" s="44">
        <v>1</v>
      </c>
      <c r="E97" s="44">
        <v>1</v>
      </c>
      <c r="F97" s="44">
        <v>63818.79</v>
      </c>
    </row>
    <row r="98" spans="1:6" ht="15">
      <c r="A98" s="80"/>
      <c r="B98" s="20" t="s">
        <v>69</v>
      </c>
      <c r="C98" s="34" t="s">
        <v>237</v>
      </c>
      <c r="D98" s="44">
        <v>1</v>
      </c>
      <c r="E98" s="44">
        <v>1</v>
      </c>
      <c r="F98" s="44">
        <v>64941.52</v>
      </c>
    </row>
    <row r="99" spans="1:8" ht="15">
      <c r="A99" s="80"/>
      <c r="B99" s="20" t="s">
        <v>77</v>
      </c>
      <c r="C99" s="34" t="s">
        <v>259</v>
      </c>
      <c r="D99" s="44">
        <v>1</v>
      </c>
      <c r="E99" s="44">
        <v>0.33</v>
      </c>
      <c r="F99" s="44">
        <v>44644.44</v>
      </c>
      <c r="H99" s="1"/>
    </row>
    <row r="100" spans="1:6" s="5" customFormat="1" ht="14.25">
      <c r="A100" s="79">
        <v>22</v>
      </c>
      <c r="B100" s="27" t="s">
        <v>31</v>
      </c>
      <c r="C100" s="35"/>
      <c r="D100" s="43">
        <f>D101+D102+D103</f>
        <v>2.970833333333333</v>
      </c>
      <c r="E100" s="43">
        <f>E101+E102+E103</f>
        <v>3</v>
      </c>
      <c r="F100" s="43">
        <f>(F101+F102+F103)/E100</f>
        <v>32902.10472222222</v>
      </c>
    </row>
    <row r="101" spans="1:6" ht="15">
      <c r="A101" s="80"/>
      <c r="B101" s="20" t="s">
        <v>2</v>
      </c>
      <c r="C101" s="34" t="s">
        <v>142</v>
      </c>
      <c r="D101" s="44">
        <f>(0.95*7+1*5)/12</f>
        <v>0.9708333333333332</v>
      </c>
      <c r="E101" s="44">
        <v>1</v>
      </c>
      <c r="F101" s="44">
        <f>(35758.17*7+37640.18*5+68444.56)/12</f>
        <v>42246.05416666666</v>
      </c>
    </row>
    <row r="102" spans="1:6" ht="15">
      <c r="A102" s="80"/>
      <c r="B102" s="20" t="s">
        <v>69</v>
      </c>
      <c r="C102" s="34" t="s">
        <v>143</v>
      </c>
      <c r="D102" s="44">
        <v>1</v>
      </c>
      <c r="E102" s="44">
        <v>1</v>
      </c>
      <c r="F102" s="44">
        <v>28230.13</v>
      </c>
    </row>
    <row r="103" spans="1:6" ht="15">
      <c r="A103" s="80"/>
      <c r="B103" s="20" t="s">
        <v>69</v>
      </c>
      <c r="C103" s="34" t="s">
        <v>144</v>
      </c>
      <c r="D103" s="44">
        <v>1</v>
      </c>
      <c r="E103" s="44">
        <v>1</v>
      </c>
      <c r="F103" s="44">
        <v>28230.13</v>
      </c>
    </row>
    <row r="104" spans="1:6" s="5" customFormat="1" ht="57">
      <c r="A104" s="79">
        <v>23</v>
      </c>
      <c r="B104" s="56" t="s">
        <v>265</v>
      </c>
      <c r="C104" s="35"/>
      <c r="D104" s="43">
        <f>D105+D106+D107+D108+D109</f>
        <v>3.5999999999999996</v>
      </c>
      <c r="E104" s="43">
        <f>E105+E106+E107+E108+E109</f>
        <v>5</v>
      </c>
      <c r="F104" s="43">
        <f>(F105+F106+F107+F108+F109)/E104</f>
        <v>35873.93233333334</v>
      </c>
    </row>
    <row r="105" spans="1:6" ht="15">
      <c r="A105" s="80"/>
      <c r="B105" s="20" t="s">
        <v>2</v>
      </c>
      <c r="C105" s="34" t="s">
        <v>145</v>
      </c>
      <c r="D105" s="44">
        <v>1</v>
      </c>
      <c r="E105" s="44">
        <v>1</v>
      </c>
      <c r="F105" s="44">
        <f>(56670.33*12+117161.54)/12</f>
        <v>66433.79166666667</v>
      </c>
    </row>
    <row r="106" spans="1:6" ht="15">
      <c r="A106" s="80"/>
      <c r="B106" s="20" t="s">
        <v>69</v>
      </c>
      <c r="C106" s="34" t="s">
        <v>146</v>
      </c>
      <c r="D106" s="44">
        <v>0.9</v>
      </c>
      <c r="E106" s="44">
        <v>1</v>
      </c>
      <c r="F106" s="44">
        <v>39939.09</v>
      </c>
    </row>
    <row r="107" spans="1:6" ht="15">
      <c r="A107" s="80"/>
      <c r="B107" s="20" t="s">
        <v>69</v>
      </c>
      <c r="C107" s="34" t="s">
        <v>147</v>
      </c>
      <c r="D107" s="44">
        <v>0.9</v>
      </c>
      <c r="E107" s="44">
        <v>1</v>
      </c>
      <c r="F107" s="44">
        <v>39939.09</v>
      </c>
    </row>
    <row r="108" spans="1:6" ht="15">
      <c r="A108" s="80"/>
      <c r="B108" s="20" t="s">
        <v>69</v>
      </c>
      <c r="C108" s="34" t="s">
        <v>148</v>
      </c>
      <c r="D108" s="44">
        <v>0.4</v>
      </c>
      <c r="E108" s="44">
        <v>1</v>
      </c>
      <c r="F108" s="44">
        <v>16056.59</v>
      </c>
    </row>
    <row r="109" spans="1:6" ht="15">
      <c r="A109" s="80"/>
      <c r="B109" s="20" t="s">
        <v>69</v>
      </c>
      <c r="C109" s="34" t="s">
        <v>149</v>
      </c>
      <c r="D109" s="44">
        <v>0.4</v>
      </c>
      <c r="E109" s="44">
        <v>1</v>
      </c>
      <c r="F109" s="44">
        <v>17001.1</v>
      </c>
    </row>
    <row r="110" spans="1:6" s="5" customFormat="1" ht="42.75">
      <c r="A110" s="79">
        <v>24</v>
      </c>
      <c r="B110" s="56" t="s">
        <v>266</v>
      </c>
      <c r="C110" s="35"/>
      <c r="D110" s="43">
        <f>D111+D112+D113+D114+D115</f>
        <v>4</v>
      </c>
      <c r="E110" s="43">
        <f>E111+E112+E113+E114+E115</f>
        <v>5</v>
      </c>
      <c r="F110" s="43">
        <f>(F111+F112+F113+F114+F115)/E110</f>
        <v>40866.44499999999</v>
      </c>
    </row>
    <row r="111" spans="1:6" ht="15">
      <c r="A111" s="80"/>
      <c r="B111" s="20" t="s">
        <v>2</v>
      </c>
      <c r="C111" s="34" t="s">
        <v>150</v>
      </c>
      <c r="D111" s="44">
        <v>1</v>
      </c>
      <c r="E111" s="44">
        <v>1</v>
      </c>
      <c r="F111" s="44">
        <f>(57114.66*3+54518.54*9+95228.16)/12</f>
        <v>63103.25</v>
      </c>
    </row>
    <row r="112" spans="1:6" ht="15">
      <c r="A112" s="80"/>
      <c r="B112" s="20" t="s">
        <v>69</v>
      </c>
      <c r="C112" s="34" t="s">
        <v>151</v>
      </c>
      <c r="D112" s="44">
        <v>1</v>
      </c>
      <c r="E112" s="44">
        <v>1</v>
      </c>
      <c r="F112" s="44">
        <f>(54830.07*3+52337.8*9)/12</f>
        <v>52960.8675</v>
      </c>
    </row>
    <row r="113" spans="1:6" ht="15">
      <c r="A113" s="80"/>
      <c r="B113" s="20" t="s">
        <v>69</v>
      </c>
      <c r="C113" s="34" t="s">
        <v>152</v>
      </c>
      <c r="D113" s="44">
        <v>1</v>
      </c>
      <c r="E113" s="44">
        <v>1</v>
      </c>
      <c r="F113" s="44">
        <f>(45691.73*3+43614.83*9)/12</f>
        <v>44134.055</v>
      </c>
    </row>
    <row r="114" spans="1:6" ht="15">
      <c r="A114" s="80"/>
      <c r="B114" s="20" t="s">
        <v>69</v>
      </c>
      <c r="C114" s="34" t="s">
        <v>153</v>
      </c>
      <c r="D114" s="44">
        <v>0.5</v>
      </c>
      <c r="E114" s="44">
        <v>1</v>
      </c>
      <c r="F114" s="44">
        <f>(21757.96*3+20768.97*9)/12</f>
        <v>21016.217500000002</v>
      </c>
    </row>
    <row r="115" spans="1:6" ht="15">
      <c r="A115" s="80"/>
      <c r="B115" s="20" t="s">
        <v>69</v>
      </c>
      <c r="C115" s="34" t="s">
        <v>154</v>
      </c>
      <c r="D115" s="44">
        <v>0.5</v>
      </c>
      <c r="E115" s="44">
        <v>1</v>
      </c>
      <c r="F115" s="44">
        <f>(23933.76*3+22845.86*9)/12</f>
        <v>23117.835000000003</v>
      </c>
    </row>
    <row r="116" spans="1:6" s="5" customFormat="1" ht="14.25">
      <c r="A116" s="79">
        <v>25</v>
      </c>
      <c r="B116" s="27" t="s">
        <v>32</v>
      </c>
      <c r="C116" s="35"/>
      <c r="D116" s="43">
        <f>D117+D118+D119+D120</f>
        <v>4</v>
      </c>
      <c r="E116" s="43">
        <f>E117+E118+E119+E120</f>
        <v>4</v>
      </c>
      <c r="F116" s="43">
        <f>(F117+F118+F119+F120)/E116</f>
        <v>49737.33770833333</v>
      </c>
    </row>
    <row r="117" spans="1:6" ht="15">
      <c r="A117" s="80"/>
      <c r="B117" s="20" t="s">
        <v>2</v>
      </c>
      <c r="C117" s="34" t="s">
        <v>227</v>
      </c>
      <c r="D117" s="44">
        <v>1</v>
      </c>
      <c r="E117" s="44">
        <v>1</v>
      </c>
      <c r="F117" s="44">
        <f>(46955.19*12+81380.53)/12</f>
        <v>53736.90083333334</v>
      </c>
    </row>
    <row r="118" spans="1:6" ht="15">
      <c r="A118" s="80"/>
      <c r="B118" s="20" t="s">
        <v>69</v>
      </c>
      <c r="C118" s="34" t="s">
        <v>228</v>
      </c>
      <c r="D118" s="44">
        <v>1</v>
      </c>
      <c r="E118" s="44">
        <v>1</v>
      </c>
      <c r="F118" s="44">
        <f>(42259.67*12+106600*1.6)/12</f>
        <v>56473.003333333334</v>
      </c>
    </row>
    <row r="119" spans="1:6" ht="15">
      <c r="A119" s="80"/>
      <c r="B119" s="20" t="s">
        <v>69</v>
      </c>
      <c r="C119" s="34" t="s">
        <v>229</v>
      </c>
      <c r="D119" s="44">
        <v>1</v>
      </c>
      <c r="E119" s="44">
        <v>1</v>
      </c>
      <c r="F119" s="44">
        <f>(37564.15*12+71850*1.6)/12</f>
        <v>47144.15</v>
      </c>
    </row>
    <row r="120" spans="1:6" ht="15">
      <c r="A120" s="80"/>
      <c r="B120" s="20" t="s">
        <v>69</v>
      </c>
      <c r="C120" s="34" t="s">
        <v>230</v>
      </c>
      <c r="D120" s="44">
        <v>1</v>
      </c>
      <c r="E120" s="44">
        <v>1</v>
      </c>
      <c r="F120" s="44">
        <f>(32868.63*12+65450*1.6)/12</f>
        <v>41595.29666666666</v>
      </c>
    </row>
    <row r="121" spans="1:6" s="5" customFormat="1" ht="14.25">
      <c r="A121" s="81">
        <v>26</v>
      </c>
      <c r="B121" s="28" t="s">
        <v>82</v>
      </c>
      <c r="C121" s="33"/>
      <c r="D121" s="45">
        <f>D128+D129+D122+D123+D124+D125+D126+D127+D130</f>
        <v>6.5</v>
      </c>
      <c r="E121" s="45">
        <f>E128+E129+E122+E123+E124+E125+E126+E127+E130</f>
        <v>8</v>
      </c>
      <c r="F121" s="45">
        <f>(F122+F123+F124+F125+F126+F127)/E121</f>
        <v>46375.83375</v>
      </c>
    </row>
    <row r="122" spans="1:6" s="5" customFormat="1" ht="15">
      <c r="A122" s="7"/>
      <c r="B122" s="20" t="s">
        <v>2</v>
      </c>
      <c r="C122" s="34" t="s">
        <v>235</v>
      </c>
      <c r="D122" s="44">
        <v>1</v>
      </c>
      <c r="E122" s="44">
        <v>1</v>
      </c>
      <c r="F122" s="44">
        <v>133441.79</v>
      </c>
    </row>
    <row r="123" spans="1:6" s="5" customFormat="1" ht="15">
      <c r="A123" s="7"/>
      <c r="B123" s="20" t="s">
        <v>69</v>
      </c>
      <c r="C123" s="34" t="s">
        <v>252</v>
      </c>
      <c r="D123" s="44">
        <v>1</v>
      </c>
      <c r="E123" s="44">
        <v>1</v>
      </c>
      <c r="F123" s="44">
        <v>71487.15</v>
      </c>
    </row>
    <row r="124" spans="1:6" s="5" customFormat="1" ht="15">
      <c r="A124" s="7"/>
      <c r="B124" s="20" t="s">
        <v>69</v>
      </c>
      <c r="C124" s="34" t="s">
        <v>253</v>
      </c>
      <c r="D124" s="44">
        <v>1</v>
      </c>
      <c r="E124" s="44">
        <v>1</v>
      </c>
      <c r="F124" s="44">
        <v>56386.01</v>
      </c>
    </row>
    <row r="125" spans="1:6" s="5" customFormat="1" ht="15">
      <c r="A125" s="7"/>
      <c r="B125" s="20" t="s">
        <v>69</v>
      </c>
      <c r="C125" s="34" t="s">
        <v>254</v>
      </c>
      <c r="D125" s="44">
        <v>1</v>
      </c>
      <c r="E125" s="44">
        <v>1</v>
      </c>
      <c r="F125" s="44">
        <v>66340.06</v>
      </c>
    </row>
    <row r="126" spans="1:6" s="5" customFormat="1" ht="15">
      <c r="A126" s="7"/>
      <c r="B126" s="20" t="s">
        <v>69</v>
      </c>
      <c r="C126" s="34" t="s">
        <v>255</v>
      </c>
      <c r="D126" s="44">
        <v>0.5</v>
      </c>
      <c r="E126" s="44">
        <v>1</v>
      </c>
      <c r="F126" s="44">
        <v>29976.04</v>
      </c>
    </row>
    <row r="127" spans="1:6" s="5" customFormat="1" ht="15">
      <c r="A127" s="7"/>
      <c r="B127" s="20" t="s">
        <v>69</v>
      </c>
      <c r="C127" s="34" t="s">
        <v>256</v>
      </c>
      <c r="D127" s="44">
        <v>0.25</v>
      </c>
      <c r="E127" s="44">
        <v>1</v>
      </c>
      <c r="F127" s="44">
        <v>13375.62</v>
      </c>
    </row>
    <row r="128" spans="1:6" ht="15">
      <c r="A128" s="8"/>
      <c r="B128" s="20" t="s">
        <v>76</v>
      </c>
      <c r="C128" s="34" t="s">
        <v>257</v>
      </c>
      <c r="D128" s="44">
        <v>0.5</v>
      </c>
      <c r="E128" s="44">
        <v>1</v>
      </c>
      <c r="F128" s="44">
        <v>30880.92</v>
      </c>
    </row>
    <row r="129" spans="1:6" ht="15">
      <c r="A129" s="8"/>
      <c r="B129" s="22" t="s">
        <v>77</v>
      </c>
      <c r="C129" s="9" t="s">
        <v>258</v>
      </c>
      <c r="D129" s="44">
        <v>1</v>
      </c>
      <c r="E129" s="44">
        <v>1</v>
      </c>
      <c r="F129" s="44">
        <v>54485.69</v>
      </c>
    </row>
    <row r="130" spans="1:6" s="5" customFormat="1" ht="15">
      <c r="A130" s="7"/>
      <c r="B130" s="20" t="s">
        <v>69</v>
      </c>
      <c r="C130" s="34" t="s">
        <v>278</v>
      </c>
      <c r="D130" s="44">
        <v>0.25</v>
      </c>
      <c r="E130" s="59"/>
      <c r="F130" s="44">
        <v>16000.01</v>
      </c>
    </row>
    <row r="131" spans="1:6" s="5" customFormat="1" ht="14.25">
      <c r="A131" s="82">
        <v>27</v>
      </c>
      <c r="B131" s="28" t="s">
        <v>81</v>
      </c>
      <c r="C131" s="33"/>
      <c r="D131" s="45">
        <f>D138+D139+D132+D133+D134+D135+D136+D137+D140</f>
        <v>7.33</v>
      </c>
      <c r="E131" s="45">
        <f>E138+E139+E132+E133+E134+E135+E136+E137+E140</f>
        <v>8</v>
      </c>
      <c r="F131" s="45">
        <f>(F132+F133+F134+F135+F136+F137+F138+F139+F140)/E131</f>
        <v>55752.33</v>
      </c>
    </row>
    <row r="132" spans="1:6" s="5" customFormat="1" ht="15">
      <c r="A132" s="82"/>
      <c r="B132" s="20" t="s">
        <v>2</v>
      </c>
      <c r="C132" s="34" t="s">
        <v>238</v>
      </c>
      <c r="D132" s="44">
        <v>1</v>
      </c>
      <c r="E132" s="44">
        <v>1</v>
      </c>
      <c r="F132" s="44">
        <v>122835.43</v>
      </c>
    </row>
    <row r="133" spans="1:6" s="5" customFormat="1" ht="15">
      <c r="A133" s="82"/>
      <c r="B133" s="20" t="s">
        <v>69</v>
      </c>
      <c r="C133" s="34" t="s">
        <v>239</v>
      </c>
      <c r="D133" s="44">
        <v>1</v>
      </c>
      <c r="E133" s="44">
        <v>1</v>
      </c>
      <c r="F133" s="44">
        <v>53605.44</v>
      </c>
    </row>
    <row r="134" spans="1:6" s="5" customFormat="1" ht="15">
      <c r="A134" s="82"/>
      <c r="B134" s="20" t="s">
        <v>69</v>
      </c>
      <c r="C134" s="34" t="s">
        <v>240</v>
      </c>
      <c r="D134" s="44">
        <v>1</v>
      </c>
      <c r="E134" s="44">
        <v>1</v>
      </c>
      <c r="F134" s="44">
        <v>57157.07</v>
      </c>
    </row>
    <row r="135" spans="1:6" s="5" customFormat="1" ht="15">
      <c r="A135" s="82"/>
      <c r="B135" s="20" t="s">
        <v>69</v>
      </c>
      <c r="C135" s="34" t="s">
        <v>241</v>
      </c>
      <c r="D135" s="44">
        <v>1</v>
      </c>
      <c r="E135" s="44">
        <v>1</v>
      </c>
      <c r="F135" s="44">
        <v>52090.57</v>
      </c>
    </row>
    <row r="136" spans="1:6" s="5" customFormat="1" ht="15">
      <c r="A136" s="82"/>
      <c r="B136" s="20" t="s">
        <v>79</v>
      </c>
      <c r="C136" s="34" t="s">
        <v>243</v>
      </c>
      <c r="D136" s="44">
        <v>0.5</v>
      </c>
      <c r="E136" s="44">
        <v>1</v>
      </c>
      <c r="F136" s="44">
        <v>26045.29</v>
      </c>
    </row>
    <row r="137" spans="1:6" s="5" customFormat="1" ht="15">
      <c r="A137" s="82"/>
      <c r="B137" s="20" t="s">
        <v>79</v>
      </c>
      <c r="C137" s="34" t="s">
        <v>244</v>
      </c>
      <c r="D137" s="44">
        <v>0.5</v>
      </c>
      <c r="E137" s="44">
        <v>1</v>
      </c>
      <c r="F137" s="44">
        <v>22789.63</v>
      </c>
    </row>
    <row r="138" spans="1:6" s="5" customFormat="1" ht="15">
      <c r="A138" s="82"/>
      <c r="B138" s="20" t="s">
        <v>79</v>
      </c>
      <c r="C138" s="34" t="s">
        <v>245</v>
      </c>
      <c r="D138" s="44">
        <v>0.5</v>
      </c>
      <c r="E138" s="44">
        <v>1</v>
      </c>
      <c r="F138" s="44">
        <v>19628.35</v>
      </c>
    </row>
    <row r="139" spans="1:6" s="5" customFormat="1" ht="15">
      <c r="A139" s="82"/>
      <c r="B139" s="22" t="s">
        <v>77</v>
      </c>
      <c r="C139" s="9" t="s">
        <v>242</v>
      </c>
      <c r="D139" s="44">
        <v>1</v>
      </c>
      <c r="E139" s="44">
        <v>1</v>
      </c>
      <c r="F139" s="44">
        <v>51713.72</v>
      </c>
    </row>
    <row r="140" spans="1:6" s="5" customFormat="1" ht="15">
      <c r="A140" s="82"/>
      <c r="B140" s="20" t="s">
        <v>76</v>
      </c>
      <c r="C140" s="34" t="s">
        <v>278</v>
      </c>
      <c r="D140" s="44">
        <v>0.83</v>
      </c>
      <c r="E140" s="59"/>
      <c r="F140" s="44">
        <v>40153.14</v>
      </c>
    </row>
    <row r="141" spans="1:6" s="5" customFormat="1" ht="14.25">
      <c r="A141" s="79">
        <v>28</v>
      </c>
      <c r="B141" s="27" t="s">
        <v>33</v>
      </c>
      <c r="C141" s="35"/>
      <c r="D141" s="43">
        <f>D143+D144+D145+D146</f>
        <v>4</v>
      </c>
      <c r="E141" s="43">
        <f>E142+E143+E144+E145+E146</f>
        <v>4</v>
      </c>
      <c r="F141" s="43">
        <f>(F142+F143+F144+F145+F146)/E141</f>
        <v>50660.1675</v>
      </c>
    </row>
    <row r="142" spans="1:6" s="5" customFormat="1" ht="15">
      <c r="A142" s="79"/>
      <c r="B142" s="20" t="s">
        <v>2</v>
      </c>
      <c r="C142" s="34" t="s">
        <v>277</v>
      </c>
      <c r="D142" s="44">
        <v>1</v>
      </c>
      <c r="E142" s="44">
        <v>0.5</v>
      </c>
      <c r="F142" s="44">
        <v>55718.98</v>
      </c>
    </row>
    <row r="143" spans="1:6" ht="15">
      <c r="A143" s="80"/>
      <c r="B143" s="20" t="s">
        <v>2</v>
      </c>
      <c r="C143" s="34" t="s">
        <v>276</v>
      </c>
      <c r="D143" s="44">
        <v>1</v>
      </c>
      <c r="E143" s="44">
        <v>0.5</v>
      </c>
      <c r="F143" s="44">
        <v>53457.31</v>
      </c>
    </row>
    <row r="144" spans="1:6" ht="15">
      <c r="A144" s="80"/>
      <c r="B144" s="20" t="s">
        <v>69</v>
      </c>
      <c r="C144" s="34" t="s">
        <v>202</v>
      </c>
      <c r="D144" s="44">
        <v>1</v>
      </c>
      <c r="E144" s="44">
        <v>1</v>
      </c>
      <c r="F144" s="44">
        <v>32720.75</v>
      </c>
    </row>
    <row r="145" spans="1:6" ht="15">
      <c r="A145" s="80"/>
      <c r="B145" s="20" t="s">
        <v>69</v>
      </c>
      <c r="C145" s="34" t="s">
        <v>201</v>
      </c>
      <c r="D145" s="44">
        <v>1</v>
      </c>
      <c r="E145" s="44">
        <v>1</v>
      </c>
      <c r="F145" s="44">
        <v>30923.36</v>
      </c>
    </row>
    <row r="146" spans="1:6" ht="15">
      <c r="A146" s="80"/>
      <c r="B146" s="20" t="s">
        <v>69</v>
      </c>
      <c r="C146" s="34" t="s">
        <v>200</v>
      </c>
      <c r="D146" s="44">
        <v>1</v>
      </c>
      <c r="E146" s="44">
        <v>1</v>
      </c>
      <c r="F146" s="44">
        <v>29820.27</v>
      </c>
    </row>
    <row r="147" spans="1:6" s="5" customFormat="1" ht="57">
      <c r="A147" s="79">
        <v>29</v>
      </c>
      <c r="B147" s="56" t="s">
        <v>267</v>
      </c>
      <c r="C147" s="35"/>
      <c r="D147" s="43">
        <f>D148+D149+D150+D151+D152</f>
        <v>4.5</v>
      </c>
      <c r="E147" s="43">
        <f>E148+E149+E150+E151+E152</f>
        <v>5</v>
      </c>
      <c r="F147" s="43">
        <f>(F148+F149+F150+F151+F152)/E147</f>
        <v>39477</v>
      </c>
    </row>
    <row r="148" spans="1:6" ht="15">
      <c r="A148" s="80"/>
      <c r="B148" s="20" t="s">
        <v>2</v>
      </c>
      <c r="C148" s="34" t="s">
        <v>199</v>
      </c>
      <c r="D148" s="44">
        <v>1</v>
      </c>
      <c r="E148" s="44">
        <v>1</v>
      </c>
      <c r="F148" s="44">
        <v>55300</v>
      </c>
    </row>
    <row r="149" spans="1:6" ht="15">
      <c r="A149" s="80"/>
      <c r="B149" s="20" t="s">
        <v>69</v>
      </c>
      <c r="C149" s="34" t="s">
        <v>198</v>
      </c>
      <c r="D149" s="44">
        <v>1</v>
      </c>
      <c r="E149" s="44">
        <v>1</v>
      </c>
      <c r="F149" s="44">
        <v>43055</v>
      </c>
    </row>
    <row r="150" spans="1:6" ht="15">
      <c r="A150" s="80"/>
      <c r="B150" s="20" t="s">
        <v>69</v>
      </c>
      <c r="C150" s="34" t="s">
        <v>197</v>
      </c>
      <c r="D150" s="44">
        <v>1</v>
      </c>
      <c r="E150" s="44">
        <v>1</v>
      </c>
      <c r="F150" s="44">
        <v>38473</v>
      </c>
    </row>
    <row r="151" spans="1:6" ht="15">
      <c r="A151" s="80"/>
      <c r="B151" s="20" t="s">
        <v>69</v>
      </c>
      <c r="C151" s="34" t="s">
        <v>196</v>
      </c>
      <c r="D151" s="44">
        <v>0.75</v>
      </c>
      <c r="E151" s="44">
        <v>1</v>
      </c>
      <c r="F151" s="44">
        <v>30524</v>
      </c>
    </row>
    <row r="152" spans="1:6" ht="15">
      <c r="A152" s="80"/>
      <c r="B152" s="20" t="s">
        <v>69</v>
      </c>
      <c r="C152" s="34" t="s">
        <v>195</v>
      </c>
      <c r="D152" s="44">
        <v>0.75</v>
      </c>
      <c r="E152" s="44">
        <v>1</v>
      </c>
      <c r="F152" s="44">
        <v>30033</v>
      </c>
    </row>
    <row r="153" spans="1:6" s="5" customFormat="1" ht="14.25">
      <c r="A153" s="79">
        <v>30</v>
      </c>
      <c r="B153" s="27" t="s">
        <v>34</v>
      </c>
      <c r="C153" s="35"/>
      <c r="D153" s="43">
        <f>D154+D155+D156+D157+D158+D159</f>
        <v>6</v>
      </c>
      <c r="E153" s="43">
        <f>E154+E155+E156+E157+E158+E159</f>
        <v>6</v>
      </c>
      <c r="F153" s="43">
        <f>(F154+F155+F156+F157+F158+F159)/6</f>
        <v>70323.55666666667</v>
      </c>
    </row>
    <row r="154" spans="1:6" ht="15">
      <c r="A154" s="80"/>
      <c r="B154" s="20" t="s">
        <v>2</v>
      </c>
      <c r="C154" s="34" t="s">
        <v>92</v>
      </c>
      <c r="D154" s="44">
        <v>1</v>
      </c>
      <c r="E154" s="44">
        <v>1</v>
      </c>
      <c r="F154" s="44">
        <v>95126</v>
      </c>
    </row>
    <row r="155" spans="1:6" ht="15">
      <c r="A155" s="80"/>
      <c r="B155" s="20" t="s">
        <v>69</v>
      </c>
      <c r="C155" s="34" t="s">
        <v>93</v>
      </c>
      <c r="D155" s="44">
        <v>1</v>
      </c>
      <c r="E155" s="44">
        <v>1</v>
      </c>
      <c r="F155" s="44">
        <v>70094.28</v>
      </c>
    </row>
    <row r="156" spans="1:6" ht="15">
      <c r="A156" s="80"/>
      <c r="B156" s="20" t="s">
        <v>69</v>
      </c>
      <c r="C156" s="34" t="s">
        <v>94</v>
      </c>
      <c r="D156" s="44">
        <v>1</v>
      </c>
      <c r="E156" s="44">
        <v>1</v>
      </c>
      <c r="F156" s="44">
        <v>66141.35</v>
      </c>
    </row>
    <row r="157" spans="1:6" ht="15">
      <c r="A157" s="80"/>
      <c r="B157" s="20" t="s">
        <v>69</v>
      </c>
      <c r="C157" s="34" t="s">
        <v>95</v>
      </c>
      <c r="D157" s="44">
        <v>1</v>
      </c>
      <c r="E157" s="44">
        <v>1</v>
      </c>
      <c r="F157" s="44">
        <v>66320.82</v>
      </c>
    </row>
    <row r="158" spans="1:6" ht="15">
      <c r="A158" s="80"/>
      <c r="B158" s="20" t="s">
        <v>69</v>
      </c>
      <c r="C158" s="34" t="s">
        <v>96</v>
      </c>
      <c r="D158" s="44">
        <v>1</v>
      </c>
      <c r="E158" s="44">
        <v>1</v>
      </c>
      <c r="F158" s="44">
        <v>66357.49</v>
      </c>
    </row>
    <row r="159" spans="1:6" ht="15">
      <c r="A159" s="80"/>
      <c r="B159" s="20" t="s">
        <v>76</v>
      </c>
      <c r="C159" s="34" t="s">
        <v>97</v>
      </c>
      <c r="D159" s="44">
        <v>1</v>
      </c>
      <c r="E159" s="44">
        <v>1</v>
      </c>
      <c r="F159" s="44">
        <v>57901.4</v>
      </c>
    </row>
    <row r="160" spans="1:6" s="5" customFormat="1" ht="57">
      <c r="A160" s="79">
        <v>31</v>
      </c>
      <c r="B160" s="56" t="s">
        <v>268</v>
      </c>
      <c r="C160" s="35"/>
      <c r="D160" s="43">
        <f>D161+D162</f>
        <v>1.25</v>
      </c>
      <c r="E160" s="43">
        <f>E161+E162</f>
        <v>2</v>
      </c>
      <c r="F160" s="43">
        <f>(F161+F162)/E160</f>
        <v>28939.780000000002</v>
      </c>
    </row>
    <row r="161" spans="1:6" ht="15">
      <c r="A161" s="80"/>
      <c r="B161" s="20" t="s">
        <v>2</v>
      </c>
      <c r="C161" s="34" t="s">
        <v>107</v>
      </c>
      <c r="D161" s="44">
        <v>1</v>
      </c>
      <c r="E161" s="44">
        <v>1</v>
      </c>
      <c r="F161" s="44">
        <v>44717.23</v>
      </c>
    </row>
    <row r="162" spans="1:6" ht="16.5" customHeight="1">
      <c r="A162" s="80"/>
      <c r="B162" s="20" t="s">
        <v>69</v>
      </c>
      <c r="C162" s="34" t="s">
        <v>108</v>
      </c>
      <c r="D162" s="44">
        <v>0.25</v>
      </c>
      <c r="E162" s="44">
        <v>1</v>
      </c>
      <c r="F162" s="44">
        <v>13162.33</v>
      </c>
    </row>
    <row r="163" spans="1:6" s="5" customFormat="1" ht="14.25">
      <c r="A163" s="79">
        <v>32</v>
      </c>
      <c r="B163" s="27" t="s">
        <v>12</v>
      </c>
      <c r="C163" s="35"/>
      <c r="D163" s="43">
        <f>D164+D165</f>
        <v>1.25</v>
      </c>
      <c r="E163" s="43">
        <f>E164+E165</f>
        <v>2</v>
      </c>
      <c r="F163" s="43">
        <f>(F164+F165)/E163</f>
        <v>34594.335</v>
      </c>
    </row>
    <row r="164" spans="1:6" ht="15">
      <c r="A164" s="80"/>
      <c r="B164" s="20" t="s">
        <v>2</v>
      </c>
      <c r="C164" s="34" t="s">
        <v>194</v>
      </c>
      <c r="D164" s="44">
        <v>1</v>
      </c>
      <c r="E164" s="44">
        <v>1</v>
      </c>
      <c r="F164" s="44">
        <v>42536.82</v>
      </c>
    </row>
    <row r="165" spans="1:6" ht="15">
      <c r="A165" s="80"/>
      <c r="B165" s="20" t="s">
        <v>69</v>
      </c>
      <c r="C165" s="34" t="s">
        <v>193</v>
      </c>
      <c r="D165" s="44">
        <v>0.25</v>
      </c>
      <c r="E165" s="44">
        <v>1</v>
      </c>
      <c r="F165" s="44">
        <v>26651.85</v>
      </c>
    </row>
    <row r="166" spans="1:6" s="5" customFormat="1" ht="14.25">
      <c r="A166" s="79">
        <v>33</v>
      </c>
      <c r="B166" s="27" t="s">
        <v>11</v>
      </c>
      <c r="C166" s="35"/>
      <c r="D166" s="43">
        <f>D167+D168</f>
        <v>1.25</v>
      </c>
      <c r="E166" s="43">
        <f>E167+E168</f>
        <v>1</v>
      </c>
      <c r="F166" s="43">
        <f>F167/E166</f>
        <v>35723.79</v>
      </c>
    </row>
    <row r="167" spans="1:6" ht="15">
      <c r="A167" s="80"/>
      <c r="B167" s="20" t="s">
        <v>2</v>
      </c>
      <c r="C167" s="34" t="s">
        <v>192</v>
      </c>
      <c r="D167" s="44">
        <v>1</v>
      </c>
      <c r="E167" s="44">
        <v>1</v>
      </c>
      <c r="F167" s="44">
        <v>35723.79</v>
      </c>
    </row>
    <row r="168" spans="1:6" ht="15">
      <c r="A168" s="80"/>
      <c r="B168" s="20" t="s">
        <v>69</v>
      </c>
      <c r="C168" s="34" t="s">
        <v>278</v>
      </c>
      <c r="D168" s="44">
        <v>0.25</v>
      </c>
      <c r="E168" s="44"/>
      <c r="F168" s="44">
        <v>7588.63</v>
      </c>
    </row>
    <row r="169" spans="1:6" s="5" customFormat="1" ht="14.25">
      <c r="A169" s="79">
        <v>34</v>
      </c>
      <c r="B169" s="27" t="s">
        <v>14</v>
      </c>
      <c r="C169" s="35"/>
      <c r="D169" s="43">
        <f>D170</f>
        <v>1</v>
      </c>
      <c r="E169" s="43">
        <f>E170</f>
        <v>1</v>
      </c>
      <c r="F169" s="43">
        <f>(F170)/E169</f>
        <v>46039.9</v>
      </c>
    </row>
    <row r="170" spans="1:6" ht="15">
      <c r="A170" s="80"/>
      <c r="B170" s="20" t="s">
        <v>2</v>
      </c>
      <c r="C170" s="34" t="s">
        <v>109</v>
      </c>
      <c r="D170" s="44">
        <v>1</v>
      </c>
      <c r="E170" s="44">
        <v>1</v>
      </c>
      <c r="F170" s="44">
        <v>46039.9</v>
      </c>
    </row>
    <row r="171" spans="1:6" s="5" customFormat="1" ht="14.25">
      <c r="A171" s="81">
        <v>35</v>
      </c>
      <c r="B171" s="29" t="s">
        <v>19</v>
      </c>
      <c r="C171" s="35"/>
      <c r="D171" s="43">
        <f>D172+D173</f>
        <v>1.25</v>
      </c>
      <c r="E171" s="43">
        <f>E172+E173</f>
        <v>2</v>
      </c>
      <c r="F171" s="43">
        <f>(F172+F173)/E171</f>
        <v>28459.15</v>
      </c>
    </row>
    <row r="172" spans="1:6" ht="15">
      <c r="A172" s="8"/>
      <c r="B172" s="57" t="s">
        <v>2</v>
      </c>
      <c r="C172" s="34" t="s">
        <v>191</v>
      </c>
      <c r="D172" s="44">
        <v>1</v>
      </c>
      <c r="E172" s="44">
        <v>1</v>
      </c>
      <c r="F172" s="44">
        <v>40176</v>
      </c>
    </row>
    <row r="173" spans="1:6" ht="15">
      <c r="A173" s="8"/>
      <c r="B173" s="57" t="s">
        <v>69</v>
      </c>
      <c r="C173" s="34" t="s">
        <v>280</v>
      </c>
      <c r="D173" s="44">
        <v>0.25</v>
      </c>
      <c r="E173" s="44">
        <v>1</v>
      </c>
      <c r="F173" s="44">
        <v>16742.3</v>
      </c>
    </row>
    <row r="174" spans="1:6" ht="15">
      <c r="A174" s="10"/>
      <c r="B174" s="30"/>
      <c r="C174" s="11"/>
      <c r="D174" s="46"/>
      <c r="E174" s="46"/>
      <c r="F174" s="46"/>
    </row>
    <row r="175" spans="1:6" s="5" customFormat="1" ht="14.25">
      <c r="A175" s="12">
        <v>1</v>
      </c>
      <c r="B175" s="18" t="s">
        <v>35</v>
      </c>
      <c r="C175" s="33"/>
      <c r="D175" s="43">
        <f>D176</f>
        <v>1</v>
      </c>
      <c r="E175" s="43">
        <f>E176</f>
        <v>1</v>
      </c>
      <c r="F175" s="43">
        <f>F176</f>
        <v>44878</v>
      </c>
    </row>
    <row r="176" spans="1:6" ht="15">
      <c r="A176" s="13"/>
      <c r="B176" s="31" t="s">
        <v>71</v>
      </c>
      <c r="C176" s="9" t="s">
        <v>190</v>
      </c>
      <c r="D176" s="44">
        <v>1</v>
      </c>
      <c r="E176" s="44">
        <v>1</v>
      </c>
      <c r="F176" s="44">
        <v>44878</v>
      </c>
    </row>
    <row r="177" spans="1:6" s="5" customFormat="1" ht="14.25">
      <c r="A177" s="12">
        <v>2</v>
      </c>
      <c r="B177" s="18" t="s">
        <v>36</v>
      </c>
      <c r="C177" s="33"/>
      <c r="D177" s="43">
        <f>D178</f>
        <v>1</v>
      </c>
      <c r="E177" s="43">
        <f>E178</f>
        <v>1</v>
      </c>
      <c r="F177" s="43">
        <f>(F178)/E177</f>
        <v>35025</v>
      </c>
    </row>
    <row r="178" spans="1:6" ht="15">
      <c r="A178" s="13"/>
      <c r="B178" s="31" t="s">
        <v>71</v>
      </c>
      <c r="C178" s="9" t="s">
        <v>110</v>
      </c>
      <c r="D178" s="44">
        <v>1</v>
      </c>
      <c r="E178" s="44">
        <v>1</v>
      </c>
      <c r="F178" s="44">
        <v>35025</v>
      </c>
    </row>
    <row r="179" spans="1:6" s="5" customFormat="1" ht="14.25">
      <c r="A179" s="12">
        <v>3</v>
      </c>
      <c r="B179" s="18" t="s">
        <v>37</v>
      </c>
      <c r="C179" s="33"/>
      <c r="D179" s="43">
        <f>D180</f>
        <v>1</v>
      </c>
      <c r="E179" s="43">
        <f>E180</f>
        <v>1</v>
      </c>
      <c r="F179" s="43">
        <f>F180/E179</f>
        <v>51663</v>
      </c>
    </row>
    <row r="180" spans="1:6" ht="15">
      <c r="A180" s="13"/>
      <c r="B180" s="31" t="s">
        <v>71</v>
      </c>
      <c r="C180" s="9" t="s">
        <v>129</v>
      </c>
      <c r="D180" s="44">
        <v>1</v>
      </c>
      <c r="E180" s="44">
        <v>1</v>
      </c>
      <c r="F180" s="44">
        <v>51663</v>
      </c>
    </row>
    <row r="181" spans="1:6" s="5" customFormat="1" ht="14.25">
      <c r="A181" s="12">
        <v>4</v>
      </c>
      <c r="B181" s="18" t="s">
        <v>38</v>
      </c>
      <c r="C181" s="33"/>
      <c r="D181" s="43">
        <f>D182</f>
        <v>1</v>
      </c>
      <c r="E181" s="43">
        <f>E182</f>
        <v>1</v>
      </c>
      <c r="F181" s="43">
        <f>F182</f>
        <v>52300</v>
      </c>
    </row>
    <row r="182" spans="1:6" s="5" customFormat="1" ht="15">
      <c r="A182" s="12"/>
      <c r="B182" s="31" t="s">
        <v>71</v>
      </c>
      <c r="C182" s="9" t="s">
        <v>140</v>
      </c>
      <c r="D182" s="44">
        <v>1</v>
      </c>
      <c r="E182" s="44">
        <v>1</v>
      </c>
      <c r="F182" s="44">
        <v>52300</v>
      </c>
    </row>
    <row r="183" spans="1:6" s="5" customFormat="1" ht="14.25">
      <c r="A183" s="12">
        <v>5</v>
      </c>
      <c r="B183" s="18" t="s">
        <v>39</v>
      </c>
      <c r="C183" s="33"/>
      <c r="D183" s="43">
        <f>D184</f>
        <v>0.65</v>
      </c>
      <c r="E183" s="43">
        <f>E184</f>
        <v>0.67</v>
      </c>
      <c r="F183" s="43">
        <f>F184</f>
        <v>35869</v>
      </c>
    </row>
    <row r="184" spans="1:6" s="5" customFormat="1" ht="15">
      <c r="A184" s="12"/>
      <c r="B184" s="31" t="s">
        <v>71</v>
      </c>
      <c r="C184" s="9" t="s">
        <v>141</v>
      </c>
      <c r="D184" s="44">
        <v>0.65</v>
      </c>
      <c r="E184" s="44">
        <v>0.67</v>
      </c>
      <c r="F184" s="44">
        <v>35869</v>
      </c>
    </row>
    <row r="185" spans="1:6" s="5" customFormat="1" ht="14.25">
      <c r="A185" s="12">
        <v>6</v>
      </c>
      <c r="B185" s="32" t="s">
        <v>40</v>
      </c>
      <c r="C185" s="36"/>
      <c r="D185" s="43">
        <f>D186</f>
        <v>1</v>
      </c>
      <c r="E185" s="43">
        <f>E186</f>
        <v>1</v>
      </c>
      <c r="F185" s="43">
        <f>F186</f>
        <v>37760</v>
      </c>
    </row>
    <row r="186" spans="1:6" ht="15">
      <c r="A186" s="13"/>
      <c r="B186" s="31" t="s">
        <v>71</v>
      </c>
      <c r="C186" s="9" t="s">
        <v>98</v>
      </c>
      <c r="D186" s="44">
        <v>1</v>
      </c>
      <c r="E186" s="44">
        <v>1</v>
      </c>
      <c r="F186" s="44">
        <v>37760</v>
      </c>
    </row>
    <row r="187" spans="1:6" s="5" customFormat="1" ht="28.5">
      <c r="A187" s="12">
        <v>7</v>
      </c>
      <c r="B187" s="23" t="s">
        <v>41</v>
      </c>
      <c r="C187" s="33"/>
      <c r="D187" s="43">
        <f>D188</f>
        <v>1</v>
      </c>
      <c r="E187" s="43">
        <f>E188</f>
        <v>1</v>
      </c>
      <c r="F187" s="43">
        <f>F188</f>
        <v>43233</v>
      </c>
    </row>
    <row r="188" spans="1:6" ht="15">
      <c r="A188" s="13"/>
      <c r="B188" s="31" t="s">
        <v>71</v>
      </c>
      <c r="C188" s="9" t="s">
        <v>173</v>
      </c>
      <c r="D188" s="44">
        <v>1</v>
      </c>
      <c r="E188" s="44">
        <v>1</v>
      </c>
      <c r="F188" s="44">
        <v>43233</v>
      </c>
    </row>
    <row r="189" spans="1:6" s="5" customFormat="1" ht="28.5">
      <c r="A189" s="12">
        <v>8</v>
      </c>
      <c r="B189" s="18" t="s">
        <v>42</v>
      </c>
      <c r="C189" s="33"/>
      <c r="D189" s="43">
        <f>D190</f>
        <v>1</v>
      </c>
      <c r="E189" s="43">
        <f>E190</f>
        <v>1</v>
      </c>
      <c r="F189" s="43">
        <f>F190/E189</f>
        <v>37406</v>
      </c>
    </row>
    <row r="190" spans="1:6" ht="15">
      <c r="A190" s="13"/>
      <c r="B190" s="31" t="s">
        <v>71</v>
      </c>
      <c r="C190" s="9" t="s">
        <v>130</v>
      </c>
      <c r="D190" s="44">
        <v>1</v>
      </c>
      <c r="E190" s="44">
        <v>1</v>
      </c>
      <c r="F190" s="44">
        <v>37406</v>
      </c>
    </row>
    <row r="191" spans="1:6" s="5" customFormat="1" ht="14.25">
      <c r="A191" s="12">
        <v>9</v>
      </c>
      <c r="B191" s="18" t="s">
        <v>43</v>
      </c>
      <c r="C191" s="33"/>
      <c r="D191" s="43">
        <f>D192</f>
        <v>1</v>
      </c>
      <c r="E191" s="43">
        <f>E192</f>
        <v>1</v>
      </c>
      <c r="F191" s="43">
        <f>F192</f>
        <v>47924</v>
      </c>
    </row>
    <row r="192" spans="1:6" ht="15">
      <c r="A192" s="13"/>
      <c r="B192" s="31" t="s">
        <v>71</v>
      </c>
      <c r="C192" s="9" t="s">
        <v>189</v>
      </c>
      <c r="D192" s="44">
        <v>1</v>
      </c>
      <c r="E192" s="44">
        <v>1</v>
      </c>
      <c r="F192" s="44">
        <v>47924</v>
      </c>
    </row>
    <row r="193" spans="1:6" s="5" customFormat="1" ht="14.25">
      <c r="A193" s="12">
        <v>10</v>
      </c>
      <c r="B193" s="18" t="s">
        <v>44</v>
      </c>
      <c r="C193" s="33"/>
      <c r="D193" s="43">
        <f>D194</f>
        <v>1</v>
      </c>
      <c r="E193" s="43">
        <f>E194</f>
        <v>1</v>
      </c>
      <c r="F193" s="43">
        <f>F194</f>
        <v>40609</v>
      </c>
    </row>
    <row r="194" spans="1:6" ht="15">
      <c r="A194" s="13"/>
      <c r="B194" s="31" t="s">
        <v>71</v>
      </c>
      <c r="C194" s="9" t="s">
        <v>188</v>
      </c>
      <c r="D194" s="44">
        <v>1</v>
      </c>
      <c r="E194" s="44">
        <v>1</v>
      </c>
      <c r="F194" s="44">
        <v>40609</v>
      </c>
    </row>
    <row r="195" spans="1:6" s="5" customFormat="1" ht="14.25">
      <c r="A195" s="12">
        <v>11</v>
      </c>
      <c r="B195" s="18" t="s">
        <v>45</v>
      </c>
      <c r="C195" s="33"/>
      <c r="D195" s="43">
        <f>D196</f>
        <v>1</v>
      </c>
      <c r="E195" s="43">
        <f>E196</f>
        <v>1</v>
      </c>
      <c r="F195" s="43">
        <f>F196/E195</f>
        <v>40762</v>
      </c>
    </row>
    <row r="196" spans="1:6" ht="15">
      <c r="A196" s="13"/>
      <c r="B196" s="31" t="s">
        <v>71</v>
      </c>
      <c r="C196" s="9" t="s">
        <v>99</v>
      </c>
      <c r="D196" s="44">
        <v>1</v>
      </c>
      <c r="E196" s="44">
        <v>1</v>
      </c>
      <c r="F196" s="44">
        <v>40762</v>
      </c>
    </row>
    <row r="197" spans="1:6" s="5" customFormat="1" ht="14.25">
      <c r="A197" s="12">
        <v>12</v>
      </c>
      <c r="B197" s="18" t="s">
        <v>46</v>
      </c>
      <c r="C197" s="33"/>
      <c r="D197" s="43">
        <f>D198</f>
        <v>1</v>
      </c>
      <c r="E197" s="43">
        <f>E198</f>
        <v>1</v>
      </c>
      <c r="F197" s="43">
        <f>F198</f>
        <v>35770.26</v>
      </c>
    </row>
    <row r="198" spans="1:6" ht="15">
      <c r="A198" s="13"/>
      <c r="B198" s="31" t="s">
        <v>71</v>
      </c>
      <c r="C198" s="9" t="s">
        <v>187</v>
      </c>
      <c r="D198" s="44">
        <v>1</v>
      </c>
      <c r="E198" s="44">
        <v>1</v>
      </c>
      <c r="F198" s="44">
        <v>35770.26</v>
      </c>
    </row>
    <row r="199" spans="1:6" s="5" customFormat="1" ht="14.25">
      <c r="A199" s="12">
        <v>13</v>
      </c>
      <c r="B199" s="18" t="s">
        <v>47</v>
      </c>
      <c r="C199" s="33"/>
      <c r="D199" s="43">
        <f>D200</f>
        <v>1</v>
      </c>
      <c r="E199" s="43">
        <f>E200</f>
        <v>1</v>
      </c>
      <c r="F199" s="43">
        <f>F200/E199</f>
        <v>47142</v>
      </c>
    </row>
    <row r="200" spans="1:6" ht="15">
      <c r="A200" s="13"/>
      <c r="B200" s="31" t="s">
        <v>71</v>
      </c>
      <c r="C200" s="9" t="s">
        <v>133</v>
      </c>
      <c r="D200" s="44">
        <v>1</v>
      </c>
      <c r="E200" s="44">
        <v>1</v>
      </c>
      <c r="F200" s="44">
        <v>47142</v>
      </c>
    </row>
    <row r="201" spans="1:6" s="5" customFormat="1" ht="14.25">
      <c r="A201" s="12">
        <v>14</v>
      </c>
      <c r="B201" s="18" t="s">
        <v>48</v>
      </c>
      <c r="C201" s="33"/>
      <c r="D201" s="43">
        <f>D202</f>
        <v>1</v>
      </c>
      <c r="E201" s="43">
        <f>E202</f>
        <v>1</v>
      </c>
      <c r="F201" s="43">
        <f>(F202)/E201</f>
        <v>40644</v>
      </c>
    </row>
    <row r="202" spans="1:6" ht="15">
      <c r="A202" s="13"/>
      <c r="B202" s="31" t="s">
        <v>71</v>
      </c>
      <c r="C202" s="9" t="s">
        <v>111</v>
      </c>
      <c r="D202" s="44">
        <v>1</v>
      </c>
      <c r="E202" s="44">
        <v>1</v>
      </c>
      <c r="F202" s="44">
        <v>40644</v>
      </c>
    </row>
    <row r="203" spans="1:6" s="5" customFormat="1" ht="14.25">
      <c r="A203" s="12">
        <v>15</v>
      </c>
      <c r="B203" s="18" t="s">
        <v>49</v>
      </c>
      <c r="C203" s="33"/>
      <c r="D203" s="43">
        <f>D204</f>
        <v>1</v>
      </c>
      <c r="E203" s="43">
        <f>E204</f>
        <v>1</v>
      </c>
      <c r="F203" s="43">
        <f>F204</f>
        <v>39141</v>
      </c>
    </row>
    <row r="204" spans="1:6" s="5" customFormat="1" ht="15">
      <c r="A204" s="12"/>
      <c r="B204" s="31" t="s">
        <v>71</v>
      </c>
      <c r="C204" s="9" t="s">
        <v>139</v>
      </c>
      <c r="D204" s="44">
        <v>1</v>
      </c>
      <c r="E204" s="44">
        <v>1</v>
      </c>
      <c r="F204" s="44">
        <v>39141</v>
      </c>
    </row>
    <row r="205" spans="1:6" s="5" customFormat="1" ht="14.25">
      <c r="A205" s="12">
        <v>16</v>
      </c>
      <c r="B205" s="18" t="s">
        <v>50</v>
      </c>
      <c r="C205" s="33"/>
      <c r="D205" s="43">
        <f>D206</f>
        <v>1</v>
      </c>
      <c r="E205" s="43">
        <f>E206</f>
        <v>1</v>
      </c>
      <c r="F205" s="43">
        <f>F206</f>
        <v>38659</v>
      </c>
    </row>
    <row r="206" spans="1:6" ht="15">
      <c r="A206" s="13"/>
      <c r="B206" s="31" t="s">
        <v>71</v>
      </c>
      <c r="C206" s="9" t="s">
        <v>100</v>
      </c>
      <c r="D206" s="44">
        <v>1</v>
      </c>
      <c r="E206" s="44">
        <v>1</v>
      </c>
      <c r="F206" s="44">
        <v>38659</v>
      </c>
    </row>
    <row r="207" spans="1:6" s="5" customFormat="1" ht="14.25">
      <c r="A207" s="12">
        <v>17</v>
      </c>
      <c r="B207" s="18" t="s">
        <v>51</v>
      </c>
      <c r="C207" s="33"/>
      <c r="D207" s="43">
        <f>D208</f>
        <v>1</v>
      </c>
      <c r="E207" s="43">
        <f>E208</f>
        <v>1</v>
      </c>
      <c r="F207" s="43">
        <f>F208</f>
        <v>35729</v>
      </c>
    </row>
    <row r="208" spans="1:6" ht="15">
      <c r="A208" s="13"/>
      <c r="B208" s="31" t="s">
        <v>71</v>
      </c>
      <c r="C208" s="9" t="s">
        <v>174</v>
      </c>
      <c r="D208" s="44">
        <v>1</v>
      </c>
      <c r="E208" s="44">
        <v>1</v>
      </c>
      <c r="F208" s="44">
        <v>35729</v>
      </c>
    </row>
    <row r="209" spans="1:6" s="5" customFormat="1" ht="14.25">
      <c r="A209" s="12">
        <v>18</v>
      </c>
      <c r="B209" s="18" t="s">
        <v>52</v>
      </c>
      <c r="C209" s="33"/>
      <c r="D209" s="43">
        <f>D210</f>
        <v>1</v>
      </c>
      <c r="E209" s="43">
        <f>E210</f>
        <v>1</v>
      </c>
      <c r="F209" s="43">
        <f>F210</f>
        <v>37248</v>
      </c>
    </row>
    <row r="210" spans="1:6" ht="15">
      <c r="A210" s="13"/>
      <c r="B210" s="31" t="s">
        <v>71</v>
      </c>
      <c r="C210" s="9" t="s">
        <v>101</v>
      </c>
      <c r="D210" s="44">
        <v>1</v>
      </c>
      <c r="E210" s="44">
        <v>1</v>
      </c>
      <c r="F210" s="44">
        <v>37248</v>
      </c>
    </row>
    <row r="211" spans="1:6" s="5" customFormat="1" ht="14.25">
      <c r="A211" s="12">
        <v>19</v>
      </c>
      <c r="B211" s="18" t="s">
        <v>53</v>
      </c>
      <c r="C211" s="33"/>
      <c r="D211" s="43">
        <f>D212</f>
        <v>1</v>
      </c>
      <c r="E211" s="43">
        <f>E212</f>
        <v>1</v>
      </c>
      <c r="F211" s="43">
        <f>F212</f>
        <v>50596</v>
      </c>
    </row>
    <row r="212" spans="1:6" ht="15">
      <c r="A212" s="13"/>
      <c r="B212" s="31" t="s">
        <v>71</v>
      </c>
      <c r="C212" s="9" t="s">
        <v>186</v>
      </c>
      <c r="D212" s="44">
        <v>1</v>
      </c>
      <c r="E212" s="44">
        <v>1</v>
      </c>
      <c r="F212" s="44">
        <v>50596</v>
      </c>
    </row>
    <row r="213" spans="1:6" s="6" customFormat="1" ht="66.75" customHeight="1">
      <c r="A213" s="12">
        <v>20</v>
      </c>
      <c r="B213" s="32" t="s">
        <v>269</v>
      </c>
      <c r="C213" s="37"/>
      <c r="D213" s="43">
        <f>D214+D215</f>
        <v>2</v>
      </c>
      <c r="E213" s="43">
        <f>E214+E215</f>
        <v>2</v>
      </c>
      <c r="F213" s="43">
        <f>(F214+F215)/E213</f>
        <v>49414.5</v>
      </c>
    </row>
    <row r="214" spans="1:6" ht="17.25" customHeight="1">
      <c r="A214" s="13"/>
      <c r="B214" s="31" t="s">
        <v>71</v>
      </c>
      <c r="C214" s="9" t="s">
        <v>131</v>
      </c>
      <c r="D214" s="44">
        <v>1</v>
      </c>
      <c r="E214" s="44">
        <v>1</v>
      </c>
      <c r="F214" s="44">
        <v>64986</v>
      </c>
    </row>
    <row r="215" spans="1:6" ht="17.25" customHeight="1">
      <c r="A215" s="13"/>
      <c r="B215" s="31" t="s">
        <v>72</v>
      </c>
      <c r="C215" s="9" t="s">
        <v>132</v>
      </c>
      <c r="D215" s="44">
        <v>1</v>
      </c>
      <c r="E215" s="44">
        <v>1</v>
      </c>
      <c r="F215" s="44">
        <v>33843</v>
      </c>
    </row>
    <row r="216" spans="1:6" s="5" customFormat="1" ht="14.25">
      <c r="A216" s="12">
        <v>21</v>
      </c>
      <c r="B216" s="18" t="s">
        <v>54</v>
      </c>
      <c r="C216" s="33"/>
      <c r="D216" s="43">
        <f>D217</f>
        <v>1</v>
      </c>
      <c r="E216" s="43">
        <f>E217</f>
        <v>1</v>
      </c>
      <c r="F216" s="43">
        <f>F217</f>
        <v>44281</v>
      </c>
    </row>
    <row r="217" spans="1:6" ht="15">
      <c r="A217" s="13"/>
      <c r="B217" s="31" t="s">
        <v>71</v>
      </c>
      <c r="C217" s="9" t="s">
        <v>134</v>
      </c>
      <c r="D217" s="44">
        <v>1</v>
      </c>
      <c r="E217" s="44">
        <v>1</v>
      </c>
      <c r="F217" s="44">
        <v>44281</v>
      </c>
    </row>
    <row r="218" spans="1:6" s="5" customFormat="1" ht="14.25">
      <c r="A218" s="12">
        <v>22</v>
      </c>
      <c r="B218" s="18" t="s">
        <v>55</v>
      </c>
      <c r="C218" s="33"/>
      <c r="D218" s="43">
        <f>D219</f>
        <v>1</v>
      </c>
      <c r="E218" s="43">
        <f>E219</f>
        <v>1</v>
      </c>
      <c r="F218" s="43">
        <f>F219</f>
        <v>41959</v>
      </c>
    </row>
    <row r="219" spans="1:6" ht="15">
      <c r="A219" s="13"/>
      <c r="B219" s="31" t="s">
        <v>71</v>
      </c>
      <c r="C219" s="9" t="s">
        <v>135</v>
      </c>
      <c r="D219" s="44">
        <v>1</v>
      </c>
      <c r="E219" s="44">
        <v>1</v>
      </c>
      <c r="F219" s="44">
        <v>41959</v>
      </c>
    </row>
    <row r="220" spans="1:6" s="5" customFormat="1" ht="14.25">
      <c r="A220" s="12">
        <v>23</v>
      </c>
      <c r="B220" s="18" t="s">
        <v>56</v>
      </c>
      <c r="C220" s="33"/>
      <c r="D220" s="43">
        <f>D221</f>
        <v>1</v>
      </c>
      <c r="E220" s="43">
        <f>E221</f>
        <v>1</v>
      </c>
      <c r="F220" s="43">
        <f>F221</f>
        <v>38775</v>
      </c>
    </row>
    <row r="221" spans="1:6" ht="15">
      <c r="A221" s="13"/>
      <c r="B221" s="31" t="s">
        <v>71</v>
      </c>
      <c r="C221" s="9" t="s">
        <v>136</v>
      </c>
      <c r="D221" s="44">
        <v>1</v>
      </c>
      <c r="E221" s="44">
        <v>1</v>
      </c>
      <c r="F221" s="44">
        <v>38775</v>
      </c>
    </row>
    <row r="222" spans="1:6" ht="15">
      <c r="A222" s="12">
        <v>24</v>
      </c>
      <c r="B222" s="18" t="s">
        <v>57</v>
      </c>
      <c r="C222" s="33"/>
      <c r="D222" s="43">
        <f>D223+D224</f>
        <v>1.5</v>
      </c>
      <c r="E222" s="43">
        <f>E223+E224</f>
        <v>2</v>
      </c>
      <c r="F222" s="43">
        <f>(F223+F224)/E222</f>
        <v>35529.945</v>
      </c>
    </row>
    <row r="223" spans="1:6" ht="15">
      <c r="A223" s="13"/>
      <c r="B223" s="31" t="s">
        <v>71</v>
      </c>
      <c r="C223" s="9" t="s">
        <v>137</v>
      </c>
      <c r="D223" s="44">
        <v>1</v>
      </c>
      <c r="E223" s="44">
        <v>1</v>
      </c>
      <c r="F223" s="44">
        <v>52977</v>
      </c>
    </row>
    <row r="224" spans="1:6" ht="15">
      <c r="A224" s="13"/>
      <c r="B224" s="31" t="s">
        <v>80</v>
      </c>
      <c r="C224" s="9" t="s">
        <v>138</v>
      </c>
      <c r="D224" s="44">
        <v>0.5</v>
      </c>
      <c r="E224" s="44">
        <v>1</v>
      </c>
      <c r="F224" s="44">
        <v>18082.89</v>
      </c>
    </row>
    <row r="225" spans="1:6" s="5" customFormat="1" ht="14.25">
      <c r="A225" s="12">
        <v>25</v>
      </c>
      <c r="B225" s="18" t="s">
        <v>58</v>
      </c>
      <c r="C225" s="33"/>
      <c r="D225" s="43">
        <f>D226+D227</f>
        <v>1.5</v>
      </c>
      <c r="E225" s="43">
        <f>E226+E227</f>
        <v>2</v>
      </c>
      <c r="F225" s="43">
        <f>(F226+F227)/E225</f>
        <v>35174.854999999996</v>
      </c>
    </row>
    <row r="226" spans="1:6" ht="15">
      <c r="A226" s="13"/>
      <c r="B226" s="31" t="s">
        <v>71</v>
      </c>
      <c r="C226" s="9" t="s">
        <v>112</v>
      </c>
      <c r="D226" s="44">
        <v>1</v>
      </c>
      <c r="E226" s="44">
        <v>1</v>
      </c>
      <c r="F226" s="44">
        <v>46674</v>
      </c>
    </row>
    <row r="227" spans="1:6" ht="15">
      <c r="A227" s="13"/>
      <c r="B227" s="31" t="s">
        <v>80</v>
      </c>
      <c r="C227" s="9" t="s">
        <v>113</v>
      </c>
      <c r="D227" s="44">
        <v>0.5</v>
      </c>
      <c r="E227" s="44">
        <v>1</v>
      </c>
      <c r="F227" s="44">
        <v>23675.71</v>
      </c>
    </row>
    <row r="228" spans="1:6" s="5" customFormat="1" ht="14.25">
      <c r="A228" s="12">
        <v>26</v>
      </c>
      <c r="B228" s="18" t="s">
        <v>59</v>
      </c>
      <c r="C228" s="33"/>
      <c r="D228" s="43">
        <f>D229</f>
        <v>1</v>
      </c>
      <c r="E228" s="43">
        <f>E229</f>
        <v>1</v>
      </c>
      <c r="F228" s="43">
        <f>F229/E228</f>
        <v>60312.14</v>
      </c>
    </row>
    <row r="229" spans="1:6" ht="15">
      <c r="A229" s="13"/>
      <c r="B229" s="31" t="s">
        <v>71</v>
      </c>
      <c r="C229" s="9" t="s">
        <v>185</v>
      </c>
      <c r="D229" s="44">
        <v>1</v>
      </c>
      <c r="E229" s="44">
        <v>1</v>
      </c>
      <c r="F229" s="44">
        <v>60312.14</v>
      </c>
    </row>
    <row r="230" spans="1:6" s="5" customFormat="1" ht="14.25">
      <c r="A230" s="12">
        <v>27</v>
      </c>
      <c r="B230" s="18" t="s">
        <v>60</v>
      </c>
      <c r="C230" s="33"/>
      <c r="D230" s="43">
        <f>D231+D232</f>
        <v>1.5</v>
      </c>
      <c r="E230" s="43">
        <f>E231+E232</f>
        <v>2</v>
      </c>
      <c r="F230" s="43">
        <f>(F231+F232)/E230</f>
        <v>32620.5</v>
      </c>
    </row>
    <row r="231" spans="1:6" ht="15">
      <c r="A231" s="13"/>
      <c r="B231" s="31" t="s">
        <v>71</v>
      </c>
      <c r="C231" s="9" t="s">
        <v>184</v>
      </c>
      <c r="D231" s="44">
        <v>1</v>
      </c>
      <c r="E231" s="44">
        <v>1</v>
      </c>
      <c r="F231" s="44">
        <v>45192</v>
      </c>
    </row>
    <row r="232" spans="1:6" ht="15">
      <c r="A232" s="13"/>
      <c r="B232" s="31" t="s">
        <v>78</v>
      </c>
      <c r="C232" s="9" t="s">
        <v>282</v>
      </c>
      <c r="D232" s="44">
        <v>0.5</v>
      </c>
      <c r="E232" s="44">
        <v>1</v>
      </c>
      <c r="F232" s="44">
        <v>20049</v>
      </c>
    </row>
    <row r="233" spans="1:6" s="5" customFormat="1" ht="14.25">
      <c r="A233" s="12">
        <v>28</v>
      </c>
      <c r="B233" s="18" t="s">
        <v>17</v>
      </c>
      <c r="C233" s="33"/>
      <c r="D233" s="43">
        <f>D234</f>
        <v>1</v>
      </c>
      <c r="E233" s="43">
        <f>E234</f>
        <v>1</v>
      </c>
      <c r="F233" s="43">
        <f>F234/E233</f>
        <v>40358</v>
      </c>
    </row>
    <row r="234" spans="1:6" ht="15">
      <c r="A234" s="13"/>
      <c r="B234" s="31" t="s">
        <v>71</v>
      </c>
      <c r="C234" s="9" t="s">
        <v>183</v>
      </c>
      <c r="D234" s="44">
        <v>1</v>
      </c>
      <c r="E234" s="44">
        <v>1</v>
      </c>
      <c r="F234" s="44">
        <v>40358</v>
      </c>
    </row>
    <row r="235" spans="1:6" s="5" customFormat="1" ht="14.25">
      <c r="A235" s="12">
        <v>29</v>
      </c>
      <c r="B235" s="18" t="s">
        <v>3</v>
      </c>
      <c r="C235" s="33"/>
      <c r="D235" s="43">
        <f>D236+D237+D238+D239</f>
        <v>3.5</v>
      </c>
      <c r="E235" s="43">
        <f>E236+E237+E238+E239</f>
        <v>4</v>
      </c>
      <c r="F235" s="43">
        <f>(F236+F237+F238+F239)/E235</f>
        <v>45812.354999999996</v>
      </c>
    </row>
    <row r="236" spans="1:6" ht="15">
      <c r="A236" s="13"/>
      <c r="B236" s="31" t="s">
        <v>71</v>
      </c>
      <c r="C236" s="9" t="s">
        <v>115</v>
      </c>
      <c r="D236" s="44">
        <v>1</v>
      </c>
      <c r="E236" s="44">
        <v>1</v>
      </c>
      <c r="F236" s="44">
        <v>79835</v>
      </c>
    </row>
    <row r="237" spans="1:6" ht="15">
      <c r="A237" s="13"/>
      <c r="B237" s="31" t="s">
        <v>78</v>
      </c>
      <c r="C237" s="9" t="s">
        <v>116</v>
      </c>
      <c r="D237" s="44">
        <v>1</v>
      </c>
      <c r="E237" s="44">
        <v>1</v>
      </c>
      <c r="F237" s="44">
        <v>42884.15</v>
      </c>
    </row>
    <row r="238" spans="1:6" ht="15">
      <c r="A238" s="13"/>
      <c r="B238" s="31" t="s">
        <v>78</v>
      </c>
      <c r="C238" s="9" t="s">
        <v>117</v>
      </c>
      <c r="D238" s="44">
        <v>0.5</v>
      </c>
      <c r="E238" s="44">
        <v>1</v>
      </c>
      <c r="F238" s="44">
        <v>19492.8</v>
      </c>
    </row>
    <row r="239" spans="1:6" ht="15">
      <c r="A239" s="13"/>
      <c r="B239" s="31" t="s">
        <v>75</v>
      </c>
      <c r="C239" s="9" t="s">
        <v>118</v>
      </c>
      <c r="D239" s="44">
        <v>1</v>
      </c>
      <c r="E239" s="44">
        <v>1</v>
      </c>
      <c r="F239" s="44">
        <v>41037.47</v>
      </c>
    </row>
    <row r="240" spans="1:6" s="5" customFormat="1" ht="14.25">
      <c r="A240" s="12">
        <v>30</v>
      </c>
      <c r="B240" s="18" t="s">
        <v>4</v>
      </c>
      <c r="C240" s="33"/>
      <c r="D240" s="43">
        <f>D241+D242+D243</f>
        <v>3</v>
      </c>
      <c r="E240" s="43">
        <f>E241+E242+E243</f>
        <v>3</v>
      </c>
      <c r="F240" s="43">
        <f>(F241+F242+F243)/E240</f>
        <v>56096</v>
      </c>
    </row>
    <row r="241" spans="1:6" ht="15">
      <c r="A241" s="13"/>
      <c r="B241" s="31" t="s">
        <v>71</v>
      </c>
      <c r="C241" s="9" t="s">
        <v>175</v>
      </c>
      <c r="D241" s="44">
        <v>1</v>
      </c>
      <c r="E241" s="44">
        <v>1</v>
      </c>
      <c r="F241" s="44">
        <v>72576</v>
      </c>
    </row>
    <row r="242" spans="1:6" ht="15">
      <c r="A242" s="13"/>
      <c r="B242" s="31" t="s">
        <v>74</v>
      </c>
      <c r="C242" s="9" t="s">
        <v>176</v>
      </c>
      <c r="D242" s="44">
        <v>1</v>
      </c>
      <c r="E242" s="44">
        <v>1</v>
      </c>
      <c r="F242" s="44">
        <v>55167.05</v>
      </c>
    </row>
    <row r="243" spans="1:6" ht="15">
      <c r="A243" s="13"/>
      <c r="B243" s="31" t="s">
        <v>75</v>
      </c>
      <c r="C243" s="9" t="s">
        <v>177</v>
      </c>
      <c r="D243" s="44">
        <v>1</v>
      </c>
      <c r="E243" s="44">
        <v>1</v>
      </c>
      <c r="F243" s="44">
        <v>40544.95</v>
      </c>
    </row>
    <row r="244" spans="1:6" s="5" customFormat="1" ht="14.25">
      <c r="A244" s="12">
        <v>31</v>
      </c>
      <c r="B244" s="18" t="s">
        <v>61</v>
      </c>
      <c r="C244" s="33"/>
      <c r="D244" s="43">
        <f>D245+D246+D247</f>
        <v>3</v>
      </c>
      <c r="E244" s="43">
        <f>E245+E246+E247</f>
        <v>3</v>
      </c>
      <c r="F244" s="43">
        <f>(F245+F246)/D244</f>
        <v>35346.666666666664</v>
      </c>
    </row>
    <row r="245" spans="1:6" ht="15">
      <c r="A245" s="13"/>
      <c r="B245" s="31" t="s">
        <v>71</v>
      </c>
      <c r="C245" s="9" t="s">
        <v>179</v>
      </c>
      <c r="D245" s="44">
        <v>1</v>
      </c>
      <c r="E245" s="44">
        <v>1</v>
      </c>
      <c r="F245" s="44">
        <v>59407</v>
      </c>
    </row>
    <row r="246" spans="1:6" ht="15">
      <c r="A246" s="13"/>
      <c r="B246" s="31" t="s">
        <v>78</v>
      </c>
      <c r="C246" s="9" t="s">
        <v>180</v>
      </c>
      <c r="D246" s="44">
        <v>1</v>
      </c>
      <c r="E246" s="44">
        <v>1</v>
      </c>
      <c r="F246" s="44">
        <v>46633</v>
      </c>
    </row>
    <row r="247" spans="1:6" ht="15">
      <c r="A247" s="13"/>
      <c r="B247" s="31" t="s">
        <v>75</v>
      </c>
      <c r="C247" s="9" t="s">
        <v>285</v>
      </c>
      <c r="D247" s="44">
        <v>1</v>
      </c>
      <c r="E247" s="44">
        <v>1</v>
      </c>
      <c r="F247" s="44">
        <v>31457.27</v>
      </c>
    </row>
    <row r="248" spans="1:6" s="5" customFormat="1" ht="14.25">
      <c r="A248" s="12">
        <v>32</v>
      </c>
      <c r="B248" s="18" t="s">
        <v>62</v>
      </c>
      <c r="C248" s="33"/>
      <c r="D248" s="43">
        <f>D249</f>
        <v>1</v>
      </c>
      <c r="E248" s="43">
        <f>E249</f>
        <v>1</v>
      </c>
      <c r="F248" s="43">
        <f>F249</f>
        <v>50566</v>
      </c>
    </row>
    <row r="249" spans="1:6" ht="15">
      <c r="A249" s="13"/>
      <c r="B249" s="31" t="s">
        <v>71</v>
      </c>
      <c r="C249" s="9" t="s">
        <v>181</v>
      </c>
      <c r="D249" s="44">
        <v>1</v>
      </c>
      <c r="E249" s="44">
        <v>1</v>
      </c>
      <c r="F249" s="44">
        <v>50566</v>
      </c>
    </row>
    <row r="250" spans="1:6" s="5" customFormat="1" ht="14.25">
      <c r="A250" s="12">
        <v>33</v>
      </c>
      <c r="B250" s="18" t="s">
        <v>18</v>
      </c>
      <c r="C250" s="33"/>
      <c r="D250" s="43">
        <f>D251</f>
        <v>1</v>
      </c>
      <c r="E250" s="43">
        <f>E251</f>
        <v>1</v>
      </c>
      <c r="F250" s="43">
        <f>F251</f>
        <v>35262</v>
      </c>
    </row>
    <row r="251" spans="1:6" ht="15">
      <c r="A251" s="13"/>
      <c r="B251" s="31" t="s">
        <v>71</v>
      </c>
      <c r="C251" s="9" t="s">
        <v>178</v>
      </c>
      <c r="D251" s="44">
        <v>1</v>
      </c>
      <c r="E251" s="44">
        <v>1</v>
      </c>
      <c r="F251" s="44">
        <f>35262</f>
        <v>35262</v>
      </c>
    </row>
    <row r="252" spans="1:6" s="5" customFormat="1" ht="14.25">
      <c r="A252" s="12">
        <v>34</v>
      </c>
      <c r="B252" s="18" t="s">
        <v>63</v>
      </c>
      <c r="C252" s="33"/>
      <c r="D252" s="43">
        <f>D253</f>
        <v>1</v>
      </c>
      <c r="E252" s="43">
        <f>E253</f>
        <v>1</v>
      </c>
      <c r="F252" s="43">
        <f>F253</f>
        <v>49555</v>
      </c>
    </row>
    <row r="253" spans="1:6" ht="15">
      <c r="A253" s="13"/>
      <c r="B253" s="31" t="s">
        <v>71</v>
      </c>
      <c r="C253" s="9" t="s">
        <v>182</v>
      </c>
      <c r="D253" s="44">
        <v>1</v>
      </c>
      <c r="E253" s="44">
        <v>1</v>
      </c>
      <c r="F253" s="44">
        <v>49555</v>
      </c>
    </row>
    <row r="254" spans="1:6" s="5" customFormat="1" ht="14.25">
      <c r="A254" s="12">
        <v>35</v>
      </c>
      <c r="B254" s="18" t="s">
        <v>64</v>
      </c>
      <c r="C254" s="33"/>
      <c r="D254" s="43">
        <f>D255</f>
        <v>1</v>
      </c>
      <c r="E254" s="43">
        <f>E255</f>
        <v>1</v>
      </c>
      <c r="F254" s="43">
        <f>F255/E254</f>
        <v>38750</v>
      </c>
    </row>
    <row r="255" spans="1:6" s="1" customFormat="1" ht="15">
      <c r="A255" s="13"/>
      <c r="B255" s="31" t="s">
        <v>71</v>
      </c>
      <c r="C255" s="9" t="s">
        <v>114</v>
      </c>
      <c r="D255" s="44">
        <v>1</v>
      </c>
      <c r="E255" s="44">
        <v>1</v>
      </c>
      <c r="F255" s="44">
        <v>38750</v>
      </c>
    </row>
    <row r="256" spans="1:6" s="5" customFormat="1" ht="14.25">
      <c r="A256" s="12">
        <v>36</v>
      </c>
      <c r="B256" s="14" t="s">
        <v>65</v>
      </c>
      <c r="C256" s="33"/>
      <c r="D256" s="43">
        <f>D257</f>
        <v>1</v>
      </c>
      <c r="E256" s="43">
        <f>E257</f>
        <v>1</v>
      </c>
      <c r="F256" s="43">
        <f>F257</f>
        <v>41245</v>
      </c>
    </row>
    <row r="257" spans="1:6" ht="15">
      <c r="A257" s="13"/>
      <c r="B257" s="31" t="s">
        <v>71</v>
      </c>
      <c r="C257" s="9" t="s">
        <v>102</v>
      </c>
      <c r="D257" s="44">
        <v>1</v>
      </c>
      <c r="E257" s="44">
        <v>1</v>
      </c>
      <c r="F257" s="44">
        <v>41245</v>
      </c>
    </row>
    <row r="258" spans="1:6" ht="15">
      <c r="A258" s="83"/>
      <c r="B258" s="15"/>
      <c r="C258" s="38"/>
      <c r="D258" s="46"/>
      <c r="E258" s="46"/>
      <c r="F258" s="46"/>
    </row>
    <row r="259" spans="1:6" s="5" customFormat="1" ht="17.25" customHeight="1">
      <c r="A259" s="12">
        <v>1</v>
      </c>
      <c r="B259" s="14" t="s">
        <v>66</v>
      </c>
      <c r="C259" s="33"/>
      <c r="D259" s="43">
        <f>D260+D261</f>
        <v>1.5</v>
      </c>
      <c r="E259" s="43">
        <f>E260+E261</f>
        <v>2</v>
      </c>
      <c r="F259" s="43">
        <f>(F260+F261)/E259</f>
        <v>24528.377916666665</v>
      </c>
    </row>
    <row r="260" spans="1:6" ht="15">
      <c r="A260" s="13"/>
      <c r="B260" s="22" t="s">
        <v>2</v>
      </c>
      <c r="C260" s="9" t="s">
        <v>155</v>
      </c>
      <c r="D260" s="44">
        <v>1</v>
      </c>
      <c r="E260" s="44">
        <v>1</v>
      </c>
      <c r="F260" s="44">
        <f>(34857.84*12+23408.11)/12</f>
        <v>36808.51583333333</v>
      </c>
    </row>
    <row r="261" spans="1:6" ht="15">
      <c r="A261" s="13"/>
      <c r="B261" s="16" t="s">
        <v>69</v>
      </c>
      <c r="C261" s="9" t="s">
        <v>156</v>
      </c>
      <c r="D261" s="44">
        <v>0.5</v>
      </c>
      <c r="E261" s="44">
        <v>1</v>
      </c>
      <c r="F261" s="44">
        <v>12248.24</v>
      </c>
    </row>
    <row r="262" spans="1:6" ht="15">
      <c r="A262" s="17"/>
      <c r="B262" s="15"/>
      <c r="C262" s="38"/>
      <c r="D262" s="46"/>
      <c r="E262" s="46"/>
      <c r="F262" s="46"/>
    </row>
    <row r="263" spans="1:6" s="5" customFormat="1" ht="60.75" customHeight="1">
      <c r="A263" s="12">
        <v>1</v>
      </c>
      <c r="B263" s="23" t="s">
        <v>281</v>
      </c>
      <c r="C263" s="33"/>
      <c r="D263" s="43">
        <f>D264+D265+D266+D267</f>
        <v>4</v>
      </c>
      <c r="E263" s="43">
        <f>E264+E265+E266+E267</f>
        <v>3.92</v>
      </c>
      <c r="F263" s="43">
        <f>(F264+F265+F266+F267)/E263</f>
        <v>77777.82908163265</v>
      </c>
    </row>
    <row r="264" spans="1:6" s="5" customFormat="1" ht="15" customHeight="1">
      <c r="A264" s="19"/>
      <c r="B264" s="20" t="s">
        <v>2</v>
      </c>
      <c r="C264" s="34" t="s">
        <v>249</v>
      </c>
      <c r="D264" s="47">
        <v>1</v>
      </c>
      <c r="E264" s="44">
        <v>1</v>
      </c>
      <c r="F264" s="44">
        <v>106711.69</v>
      </c>
    </row>
    <row r="265" spans="1:6" s="5" customFormat="1" ht="15.75" customHeight="1">
      <c r="A265" s="19"/>
      <c r="B265" s="20" t="s">
        <v>69</v>
      </c>
      <c r="C265" s="34" t="s">
        <v>250</v>
      </c>
      <c r="D265" s="47">
        <v>1</v>
      </c>
      <c r="E265" s="44">
        <v>1</v>
      </c>
      <c r="F265" s="44">
        <v>68686.92</v>
      </c>
    </row>
    <row r="266" spans="1:6" s="5" customFormat="1" ht="14.25" customHeight="1">
      <c r="A266" s="19"/>
      <c r="B266" s="21" t="s">
        <v>69</v>
      </c>
      <c r="C266" s="34" t="s">
        <v>248</v>
      </c>
      <c r="D266" s="47">
        <v>1</v>
      </c>
      <c r="E266" s="44">
        <v>0.92</v>
      </c>
      <c r="F266" s="44">
        <v>47774.81</v>
      </c>
    </row>
    <row r="267" spans="1:6" s="5" customFormat="1" ht="15" customHeight="1">
      <c r="A267" s="19"/>
      <c r="B267" s="22" t="s">
        <v>77</v>
      </c>
      <c r="C267" s="9" t="s">
        <v>251</v>
      </c>
      <c r="D267" s="47">
        <v>1</v>
      </c>
      <c r="E267" s="44">
        <v>1</v>
      </c>
      <c r="F267" s="44">
        <v>81715.67</v>
      </c>
    </row>
    <row r="268" spans="1:6" ht="15">
      <c r="A268" s="63"/>
      <c r="B268" s="64"/>
      <c r="C268" s="39"/>
      <c r="D268" s="48"/>
      <c r="E268" s="48"/>
      <c r="F268" s="48"/>
    </row>
    <row r="269" spans="1:6" s="5" customFormat="1" ht="33" customHeight="1">
      <c r="A269" s="49">
        <v>1</v>
      </c>
      <c r="B269" s="50" t="s">
        <v>84</v>
      </c>
      <c r="C269" s="51"/>
      <c r="D269" s="45">
        <f>D271</f>
        <v>1</v>
      </c>
      <c r="E269" s="45">
        <f>E271+E270</f>
        <v>0.83</v>
      </c>
      <c r="F269" s="45">
        <f>F271+F270</f>
        <v>25647.6</v>
      </c>
    </row>
    <row r="270" spans="1:6" s="5" customFormat="1" ht="28.5" customHeight="1">
      <c r="A270" s="12"/>
      <c r="B270" s="34" t="s">
        <v>2</v>
      </c>
      <c r="C270" s="34" t="s">
        <v>246</v>
      </c>
      <c r="D270" s="44">
        <v>1</v>
      </c>
      <c r="E270" s="44">
        <v>0.58</v>
      </c>
      <c r="F270" s="44">
        <v>17953.32</v>
      </c>
    </row>
    <row r="271" spans="1:6" s="5" customFormat="1" ht="19.5" customHeight="1">
      <c r="A271" s="19"/>
      <c r="B271" s="52" t="s">
        <v>2</v>
      </c>
      <c r="C271" s="53" t="s">
        <v>247</v>
      </c>
      <c r="D271" s="54">
        <v>1</v>
      </c>
      <c r="E271" s="55">
        <v>0.25</v>
      </c>
      <c r="F271" s="55">
        <v>7694.28</v>
      </c>
    </row>
    <row r="272" spans="1:6" s="5" customFormat="1" ht="15.75" customHeight="1">
      <c r="A272" s="61"/>
      <c r="B272" s="62"/>
      <c r="C272" s="39"/>
      <c r="D272" s="48"/>
      <c r="E272" s="48"/>
      <c r="F272" s="48"/>
    </row>
    <row r="273" spans="1:6" s="5" customFormat="1" ht="45" customHeight="1">
      <c r="A273" s="12">
        <v>1</v>
      </c>
      <c r="B273" s="23" t="s">
        <v>83</v>
      </c>
      <c r="C273" s="37"/>
      <c r="D273" s="43">
        <f>D274+D275+D276</f>
        <v>3</v>
      </c>
      <c r="E273" s="43">
        <f>E274+E275+E276</f>
        <v>3</v>
      </c>
      <c r="F273" s="43">
        <f>(F274+F275+F276)/E273</f>
        <v>33123.90333333333</v>
      </c>
    </row>
    <row r="274" spans="1:6" s="5" customFormat="1" ht="19.5" customHeight="1">
      <c r="A274" s="19"/>
      <c r="B274" s="22" t="s">
        <v>2</v>
      </c>
      <c r="C274" s="9" t="s">
        <v>231</v>
      </c>
      <c r="D274" s="47">
        <v>1</v>
      </c>
      <c r="E274" s="44">
        <v>1</v>
      </c>
      <c r="F274" s="44">
        <v>36419.59</v>
      </c>
    </row>
    <row r="275" spans="1:6" ht="33" customHeight="1">
      <c r="A275" s="19"/>
      <c r="B275" s="24" t="s">
        <v>85</v>
      </c>
      <c r="C275" s="40" t="s">
        <v>233</v>
      </c>
      <c r="D275" s="47">
        <v>1</v>
      </c>
      <c r="E275" s="44">
        <v>1</v>
      </c>
      <c r="F275" s="44">
        <v>31242.9</v>
      </c>
    </row>
    <row r="276" spans="1:6" ht="18.75" customHeight="1">
      <c r="A276" s="13"/>
      <c r="B276" s="9" t="s">
        <v>77</v>
      </c>
      <c r="C276" s="9" t="s">
        <v>232</v>
      </c>
      <c r="D276" s="47">
        <v>1</v>
      </c>
      <c r="E276" s="44">
        <v>1</v>
      </c>
      <c r="F276" s="44">
        <v>31709.22</v>
      </c>
    </row>
    <row r="277" spans="4:6" ht="376.5" customHeight="1">
      <c r="D277" s="4"/>
      <c r="E277" s="4"/>
      <c r="F277" s="4"/>
    </row>
  </sheetData>
  <sheetProtection/>
  <mergeCells count="5">
    <mergeCell ref="B3:F3"/>
    <mergeCell ref="A268:B268"/>
    <mergeCell ref="B4:F4"/>
    <mergeCell ref="A272:B272"/>
    <mergeCell ref="A2:F2"/>
  </mergeCells>
  <printOptions horizontalCentered="1"/>
  <pageMargins left="0.1968503937007874" right="0.1968503937007874" top="0.3937007874015748" bottom="0.3937007874015748" header="0" footer="0"/>
  <pageSetup horizontalDpi="600" verticalDpi="600" orientation="portrait" paperSize="9" scale="69" r:id="rId1"/>
  <rowBreaks count="1" manualBreakCount="1">
    <brk id="120" max="6" man="1"/>
  </rowBreaks>
  <colBreaks count="1" manualBreakCount="1">
    <brk id="7" max="2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27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2017-03-20T03:12:19Z</cp:lastPrinted>
  <dcterms:created xsi:type="dcterms:W3CDTF">2006-09-28T05:33:49Z</dcterms:created>
  <dcterms:modified xsi:type="dcterms:W3CDTF">2017-03-20T06:24:25Z</dcterms:modified>
  <cp:category/>
  <cp:version/>
  <cp:contentType/>
  <cp:contentStatus/>
</cp:coreProperties>
</file>